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ml.chartshapes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0.xml" ContentType="application/vnd.openxmlformats-officedocument.drawingml.chartshapes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7.xml" ContentType="application/vnd.openxmlformats-officedocument.drawingml.chartshapes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0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1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2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4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7.xml" ContentType="application/vnd.openxmlformats-officedocument.drawingml.chart+xml"/>
  <Override PartName="/xl/theme/themeOverride1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8.xml" ContentType="application/vnd.openxmlformats-officedocument.drawingml.chart+xml"/>
  <Override PartName="/xl/theme/themeOverride2.xml" ContentType="application/vnd.openxmlformats-officedocument.themeOverride+xml"/>
  <Override PartName="/xl/drawings/drawing5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9200" windowHeight="10995" tabRatio="791"/>
  </bookViews>
  <sheets>
    <sheet name="Flowers and pot plants" sheetId="1" r:id="rId1"/>
    <sheet name="Bulbs_Tree_Nursery" sheetId="2" r:id="rId2"/>
    <sheet name="Production_Value_Area" sheetId="120" r:id="rId3"/>
    <sheet name="Area_and_Production_Maps" sheetId="131" r:id="rId4"/>
    <sheet name="Australia" sheetId="113" r:id="rId5"/>
    <sheet name="Austria" sheetId="92" r:id="rId6"/>
    <sheet name="Belgium" sheetId="93" r:id="rId7"/>
    <sheet name="Brazil" sheetId="94" r:id="rId8"/>
    <sheet name="Canada" sheetId="114" r:id="rId9"/>
    <sheet name="China" sheetId="95" r:id="rId10"/>
    <sheet name="Chinese_Taipei" sheetId="96" r:id="rId11"/>
    <sheet name="Colombia" sheetId="115" r:id="rId12"/>
    <sheet name="Costa_Rica" sheetId="97" r:id="rId13"/>
    <sheet name="Denmark" sheetId="116" r:id="rId14"/>
    <sheet name="Ecuador" sheetId="117" r:id="rId15"/>
    <sheet name="Ethiopia" sheetId="98" r:id="rId16"/>
    <sheet name="Finland" sheetId="99" r:id="rId17"/>
    <sheet name="France" sheetId="118" r:id="rId18"/>
    <sheet name="Germany" sheetId="119" r:id="rId19"/>
    <sheet name="Guatemala" sheetId="142" r:id="rId20"/>
    <sheet name="Hungary" sheetId="100" r:id="rId21"/>
    <sheet name="India" sheetId="121" r:id="rId22"/>
    <sheet name="Indonesia" sheetId="101" r:id="rId23"/>
    <sheet name="Iran" sheetId="102" r:id="rId24"/>
    <sheet name="Ireland" sheetId="103" r:id="rId25"/>
    <sheet name="Israel" sheetId="104" r:id="rId26"/>
    <sheet name="Italy" sheetId="122" r:id="rId27"/>
    <sheet name="Japan" sheetId="123" r:id="rId28"/>
    <sheet name="Kenya" sheetId="124" r:id="rId29"/>
    <sheet name="Korea" sheetId="105" r:id="rId30"/>
    <sheet name="Malaysia" sheetId="106" r:id="rId31"/>
    <sheet name="Mexico" sheetId="107" r:id="rId32"/>
    <sheet name="Netherlands" sheetId="125" r:id="rId33"/>
    <sheet name="Norway" sheetId="108" r:id="rId34"/>
    <sheet name="Poland" sheetId="126" r:id="rId35"/>
    <sheet name="Spain" sheetId="127" r:id="rId36"/>
    <sheet name="Sweden" sheetId="109" r:id="rId37"/>
    <sheet name="Switzerland" sheetId="110" r:id="rId38"/>
    <sheet name="Thailand" sheetId="111" r:id="rId39"/>
    <sheet name="Turkey" sheetId="128" r:id="rId40"/>
    <sheet name="UK" sheetId="129" r:id="rId41"/>
    <sheet name="USA" sheetId="130" r:id="rId42"/>
    <sheet name="Vietnam" sheetId="112" r:id="rId43"/>
    <sheet name="Roses Trade" sheetId="145" r:id="rId44"/>
    <sheet name="Roses Graph" sheetId="146" r:id="rId45"/>
    <sheet name="Roses Production " sheetId="147" r:id="rId46"/>
    <sheet name="Carnation Trade" sheetId="148" r:id="rId47"/>
    <sheet name="Carnation Graph  " sheetId="149" r:id="rId48"/>
    <sheet name="Carnation Production" sheetId="150" r:id="rId49"/>
    <sheet name="Orchids Trade" sheetId="151" r:id="rId50"/>
    <sheet name="Orchids Graph" sheetId="152" r:id="rId51"/>
    <sheet name="Orchids Production " sheetId="153" r:id="rId52"/>
    <sheet name="Chrysanthemum Trade" sheetId="154" r:id="rId53"/>
    <sheet name="Chrysan. Graph" sheetId="155" r:id="rId54"/>
    <sheet name="Chysanthemum Prod." sheetId="156" r:id="rId55"/>
    <sheet name="Lilies Trade" sheetId="157" r:id="rId56"/>
    <sheet name="Lilies Graph" sheetId="158" r:id="rId57"/>
    <sheet name="Lilies Production" sheetId="159" r:id="rId58"/>
    <sheet name="Christmas Trees Trade" sheetId="160" r:id="rId59"/>
    <sheet name="Christmas Trees Graph" sheetId="161" r:id="rId60"/>
    <sheet name="Christmas trees Production " sheetId="162" r:id="rId61"/>
    <sheet name="Cut Foliage Trade" sheetId="163" r:id="rId62"/>
    <sheet name="Cut Foliage Graph" sheetId="164" r:id="rId63"/>
    <sheet name="Cut Foliage Production " sheetId="165" r:id="rId64"/>
    <sheet name="Flowering plants trade" sheetId="166" r:id="rId65"/>
    <sheet name="Flowering plants graph" sheetId="167" r:id="rId66"/>
    <sheet name="Flowering plants area" sheetId="168" r:id="rId67"/>
    <sheet name="Green and foliage plants trade" sheetId="169" r:id="rId68"/>
    <sheet name="Green and foliage plants graph" sheetId="170" r:id="rId69"/>
    <sheet name="Green and Foliage plants area" sheetId="171" r:id="rId70"/>
  </sheets>
  <externalReferences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_Hlk263419035" localSheetId="0">'Flowers and pot plants'!$B$9</definedName>
    <definedName name="_Hlk289686147" localSheetId="0">'Flowers and pot plants'!$B$11</definedName>
    <definedName name="_Hlk298836960" localSheetId="0">'Flowers and pot plants'!$B$17</definedName>
    <definedName name="_Hlk77759605" localSheetId="6">Belgium!$B$8</definedName>
    <definedName name="_Toc31366484" localSheetId="9">China!$D$1</definedName>
    <definedName name="OLE_LINK13" localSheetId="24">Ireland!#REF!</definedName>
    <definedName name="OLE_LINK21" localSheetId="16">Finland!$B$30</definedName>
    <definedName name="OLE_LINK31" localSheetId="31">Mexico!$B$58</definedName>
    <definedName name="OLE_LINK35" localSheetId="1">Bulbs_Tree_Nursery!$D$4</definedName>
    <definedName name="OLE_LINK7" localSheetId="37">Switzerland!#REF!</definedName>
  </definedNames>
  <calcPr calcId="152511"/>
</workbook>
</file>

<file path=xl/calcChain.xml><?xml version="1.0" encoding="utf-8"?>
<calcChain xmlns="http://schemas.openxmlformats.org/spreadsheetml/2006/main">
  <c r="C35" i="170" l="1"/>
  <c r="C8" i="168"/>
  <c r="C24" i="167"/>
  <c r="C24" i="164"/>
  <c r="C24" i="161"/>
  <c r="E22" i="158"/>
  <c r="F29" i="155"/>
  <c r="C8" i="147"/>
  <c r="C17" i="147"/>
  <c r="C18" i="147"/>
  <c r="E5" i="120" l="1"/>
  <c r="I58" i="2" l="1"/>
  <c r="F58" i="2"/>
  <c r="C58" i="2"/>
  <c r="K53" i="1"/>
  <c r="J53" i="1"/>
  <c r="E53" i="1"/>
  <c r="F14" i="1"/>
  <c r="U27" i="117" l="1"/>
  <c r="C55" i="118" l="1"/>
  <c r="I83" i="118" l="1"/>
  <c r="I81" i="118"/>
  <c r="D109" i="127" l="1"/>
  <c r="D108" i="127"/>
  <c r="D107" i="127"/>
  <c r="C95" i="127"/>
  <c r="C92" i="127"/>
  <c r="C91" i="127"/>
  <c r="C90" i="127"/>
  <c r="C89" i="127"/>
  <c r="C88" i="127"/>
  <c r="C86" i="127"/>
  <c r="C85" i="127"/>
  <c r="C84" i="127"/>
  <c r="C83" i="127"/>
  <c r="C82" i="127"/>
  <c r="C348" i="119"/>
  <c r="E235" i="119"/>
  <c r="E236" i="119"/>
  <c r="E237" i="119"/>
  <c r="E238" i="119"/>
  <c r="E240" i="119"/>
  <c r="E241" i="119"/>
  <c r="E242" i="119"/>
  <c r="E244" i="119"/>
  <c r="E246" i="119"/>
  <c r="E247" i="119"/>
  <c r="E234" i="119"/>
  <c r="E224" i="119"/>
  <c r="E223" i="119"/>
  <c r="E222" i="119"/>
  <c r="E221" i="119"/>
  <c r="E219" i="119"/>
  <c r="E218" i="119"/>
  <c r="E217" i="119"/>
  <c r="E215" i="119"/>
  <c r="E214" i="119"/>
  <c r="E213" i="119"/>
  <c r="E211" i="119"/>
  <c r="E210" i="119" l="1"/>
  <c r="O115" i="119"/>
  <c r="F50" i="119"/>
  <c r="E50" i="119"/>
  <c r="D50" i="119"/>
  <c r="C50" i="119"/>
  <c r="F47" i="119"/>
  <c r="E47" i="119"/>
  <c r="D47" i="119"/>
  <c r="C47" i="119"/>
  <c r="H46" i="119"/>
  <c r="G46" i="119"/>
  <c r="F46" i="119"/>
  <c r="E46" i="119"/>
  <c r="D46" i="119"/>
  <c r="H45" i="119"/>
  <c r="G45" i="119"/>
  <c r="F45" i="119"/>
  <c r="E45" i="119"/>
  <c r="D45" i="119"/>
  <c r="C44" i="119"/>
  <c r="D40" i="119"/>
  <c r="D37" i="119"/>
  <c r="C73" i="117" l="1"/>
  <c r="D73" i="117"/>
  <c r="E73" i="117"/>
  <c r="F73" i="117"/>
  <c r="G73" i="117"/>
  <c r="H73" i="117"/>
  <c r="I73" i="117"/>
  <c r="J73" i="117"/>
  <c r="D119" i="117"/>
  <c r="D118" i="117"/>
  <c r="D117" i="117"/>
  <c r="D116" i="117"/>
  <c r="D115" i="117"/>
  <c r="D106" i="117"/>
  <c r="D105" i="117"/>
  <c r="D104" i="117"/>
  <c r="D103" i="117"/>
  <c r="D102" i="117"/>
  <c r="D101" i="117"/>
  <c r="J87" i="117"/>
  <c r="I87" i="117"/>
  <c r="H87" i="117"/>
  <c r="G87" i="117"/>
  <c r="F87" i="117"/>
  <c r="E87" i="117"/>
  <c r="D87" i="117"/>
  <c r="C87" i="117"/>
  <c r="U33" i="117"/>
  <c r="U32" i="117"/>
  <c r="U31" i="117"/>
  <c r="U30" i="117"/>
  <c r="U29" i="117"/>
  <c r="U28" i="117"/>
  <c r="C183" i="123" l="1"/>
  <c r="I177" i="123"/>
  <c r="F89" i="116"/>
  <c r="F88" i="116"/>
  <c r="F87" i="116"/>
  <c r="F86" i="116"/>
  <c r="F85" i="116"/>
  <c r="F75" i="116"/>
  <c r="F74" i="116"/>
  <c r="F73" i="116"/>
  <c r="F72" i="116"/>
  <c r="F71" i="116"/>
  <c r="T39" i="116"/>
  <c r="D39" i="116"/>
  <c r="C39" i="116"/>
  <c r="V478" i="130" l="1"/>
  <c r="W478" i="130"/>
  <c r="S205" i="130" l="1"/>
  <c r="K205" i="130"/>
  <c r="C205" i="130"/>
  <c r="S204" i="130"/>
  <c r="K204" i="130"/>
  <c r="C204" i="130"/>
  <c r="S203" i="130"/>
  <c r="K203" i="130"/>
  <c r="C203" i="130"/>
  <c r="AA194" i="130"/>
  <c r="S194" i="130"/>
  <c r="AA193" i="130"/>
  <c r="S193" i="130"/>
  <c r="K193" i="130"/>
  <c r="C193" i="130"/>
  <c r="AA192" i="130"/>
  <c r="S192" i="130"/>
  <c r="AA191" i="130"/>
  <c r="S191" i="130"/>
  <c r="AA190" i="130"/>
  <c r="S190" i="130"/>
  <c r="AA189" i="130"/>
  <c r="S189" i="130"/>
  <c r="AA188" i="130"/>
  <c r="S188" i="130"/>
  <c r="L419" i="130"/>
  <c r="K419" i="130"/>
  <c r="F418" i="130"/>
  <c r="I109" i="128" l="1"/>
  <c r="I108" i="128"/>
  <c r="D208" i="114" l="1"/>
  <c r="C208" i="114"/>
  <c r="C207" i="114"/>
  <c r="F478" i="130" l="1"/>
  <c r="G478" i="130"/>
  <c r="H478" i="130"/>
  <c r="I478" i="130"/>
  <c r="J478" i="130"/>
  <c r="K478" i="130"/>
  <c r="L478" i="130"/>
  <c r="M478" i="130"/>
  <c r="N478" i="130"/>
  <c r="O478" i="130"/>
  <c r="P478" i="130"/>
  <c r="Q478" i="130"/>
  <c r="R478" i="130"/>
  <c r="S478" i="130"/>
  <c r="T478" i="130"/>
  <c r="U478" i="130"/>
  <c r="E478" i="130"/>
  <c r="E459" i="130"/>
  <c r="E460" i="130"/>
  <c r="E461" i="130"/>
  <c r="E462" i="130"/>
  <c r="E463" i="130"/>
  <c r="E464" i="130"/>
  <c r="E465" i="130"/>
  <c r="E466" i="130"/>
  <c r="E467" i="130"/>
  <c r="E458" i="130"/>
  <c r="H418" i="130"/>
  <c r="G418" i="130"/>
  <c r="K418" i="130" s="1"/>
  <c r="P220" i="130"/>
  <c r="P221" i="130"/>
  <c r="P222" i="130"/>
  <c r="P223" i="130"/>
  <c r="P224" i="130"/>
  <c r="P225" i="130"/>
  <c r="P226" i="130"/>
  <c r="P227" i="130"/>
  <c r="P228" i="130"/>
  <c r="P229" i="130"/>
  <c r="P230" i="130"/>
  <c r="P231" i="130"/>
  <c r="P232" i="130"/>
  <c r="P233" i="130"/>
  <c r="P219" i="130"/>
  <c r="L220" i="130"/>
  <c r="L221" i="130"/>
  <c r="L222" i="130"/>
  <c r="L223" i="130"/>
  <c r="L224" i="130"/>
  <c r="L225" i="130"/>
  <c r="L226" i="130"/>
  <c r="L227" i="130"/>
  <c r="L228" i="130"/>
  <c r="L229" i="130"/>
  <c r="L230" i="130"/>
  <c r="L231" i="130"/>
  <c r="L232" i="130"/>
  <c r="L233" i="130"/>
  <c r="L234" i="130"/>
  <c r="L235" i="130"/>
  <c r="L236" i="130"/>
  <c r="L237" i="130"/>
  <c r="L238" i="130"/>
  <c r="L239" i="130"/>
  <c r="L219" i="130"/>
  <c r="D220" i="130"/>
  <c r="D221" i="130"/>
  <c r="D222" i="130"/>
  <c r="D223" i="130"/>
  <c r="D224" i="130"/>
  <c r="D225" i="130"/>
  <c r="D226" i="130"/>
  <c r="D227" i="130"/>
  <c r="D228" i="130"/>
  <c r="D229" i="130"/>
  <c r="D230" i="130"/>
  <c r="D231" i="130"/>
  <c r="D232" i="130"/>
  <c r="D233" i="130"/>
  <c r="D219" i="130"/>
  <c r="L418" i="130" l="1"/>
  <c r="I138" i="128"/>
  <c r="I139" i="128"/>
  <c r="I140" i="128"/>
  <c r="I141" i="128"/>
  <c r="I142" i="128"/>
  <c r="I143" i="128"/>
  <c r="I144" i="128"/>
  <c r="I145" i="128"/>
  <c r="I146" i="128"/>
  <c r="I147" i="128"/>
  <c r="I148" i="128"/>
  <c r="I149" i="128"/>
  <c r="I150" i="128"/>
  <c r="I151" i="128"/>
  <c r="I124" i="128"/>
  <c r="I125" i="128"/>
  <c r="I126" i="128"/>
  <c r="I127" i="128"/>
  <c r="I128" i="128"/>
  <c r="I129" i="128"/>
  <c r="I130" i="128"/>
  <c r="I131" i="128"/>
  <c r="I132" i="128"/>
  <c r="I137" i="128"/>
  <c r="I123" i="128"/>
  <c r="I110" i="128"/>
  <c r="I111" i="128"/>
  <c r="I112" i="128"/>
  <c r="I113" i="128"/>
  <c r="I114" i="128"/>
  <c r="I115" i="128"/>
  <c r="I116" i="128"/>
  <c r="D123" i="127" l="1"/>
  <c r="D125" i="127"/>
  <c r="D124" i="127"/>
  <c r="D126" i="127"/>
  <c r="D127" i="127"/>
  <c r="D128" i="127"/>
  <c r="D122" i="127"/>
  <c r="D110" i="127"/>
  <c r="D111" i="127"/>
  <c r="D112" i="127"/>
  <c r="I81" i="126" l="1"/>
  <c r="H81" i="126"/>
  <c r="F81" i="126"/>
  <c r="E81" i="126"/>
  <c r="D81" i="126"/>
  <c r="C81" i="126"/>
  <c r="D61" i="126"/>
  <c r="C61" i="126"/>
  <c r="F51" i="126"/>
  <c r="E51" i="126"/>
  <c r="I30" i="102" l="1"/>
  <c r="I37" i="102" s="1"/>
  <c r="D88" i="115" l="1"/>
  <c r="D87" i="115"/>
  <c r="G51" i="115"/>
  <c r="C24" i="103" l="1"/>
  <c r="C68" i="94"/>
  <c r="C61" i="94"/>
</calcChain>
</file>

<file path=xl/sharedStrings.xml><?xml version="1.0" encoding="utf-8"?>
<sst xmlns="http://schemas.openxmlformats.org/spreadsheetml/2006/main" count="7422" uniqueCount="2839">
  <si>
    <t>Area</t>
  </si>
  <si>
    <t xml:space="preserve">Production value </t>
  </si>
  <si>
    <t>Number of enterprises</t>
  </si>
  <si>
    <t>In hectares</t>
  </si>
  <si>
    <t>Total</t>
  </si>
  <si>
    <t>Remarks</t>
  </si>
  <si>
    <t>In million EUR</t>
  </si>
  <si>
    <t>Number </t>
  </si>
  <si>
    <t>Austria</t>
  </si>
  <si>
    <t>Belgium</t>
  </si>
  <si>
    <t xml:space="preserve"> </t>
  </si>
  <si>
    <t>e</t>
  </si>
  <si>
    <t>Denmark</t>
  </si>
  <si>
    <t>Finland</t>
  </si>
  <si>
    <t>France</t>
  </si>
  <si>
    <t>Germany</t>
  </si>
  <si>
    <t>Ireland</t>
  </si>
  <si>
    <t>Italy</t>
  </si>
  <si>
    <t>Netherlands</t>
  </si>
  <si>
    <t>Norway</t>
  </si>
  <si>
    <t>Poland</t>
  </si>
  <si>
    <t>Portugal</t>
  </si>
  <si>
    <t>Spain</t>
  </si>
  <si>
    <t>Sweden</t>
  </si>
  <si>
    <t>Switzerland</t>
  </si>
  <si>
    <t>United Kingdom</t>
  </si>
  <si>
    <t>Europe</t>
  </si>
  <si>
    <t>Israel</t>
  </si>
  <si>
    <t>Turkey</t>
  </si>
  <si>
    <t>Middle East</t>
  </si>
  <si>
    <t>Ethiopia</t>
  </si>
  <si>
    <t>Kenya</t>
  </si>
  <si>
    <t>South Africa</t>
  </si>
  <si>
    <t>Africa</t>
  </si>
  <si>
    <t>Australia</t>
  </si>
  <si>
    <t>China</t>
  </si>
  <si>
    <t>Chinese Taipei</t>
  </si>
  <si>
    <t>India</t>
  </si>
  <si>
    <t>Japan</t>
  </si>
  <si>
    <t>Thailand</t>
  </si>
  <si>
    <t xml:space="preserve">Vietnam </t>
  </si>
  <si>
    <t>Asia / Pacific</t>
  </si>
  <si>
    <t>Canada</t>
  </si>
  <si>
    <t>United States</t>
  </si>
  <si>
    <t>North America</t>
  </si>
  <si>
    <t>Brazil</t>
  </si>
  <si>
    <t>Colombia</t>
  </si>
  <si>
    <t>Costa Rica</t>
  </si>
  <si>
    <t>Ecuador</t>
  </si>
  <si>
    <t>Mexico</t>
  </si>
  <si>
    <t>Central / South America</t>
  </si>
  <si>
    <t>World</t>
  </si>
  <si>
    <t>Data are available only for selected countries. Reported totals are therefore incomplete.</t>
  </si>
  <si>
    <t>Bulbs</t>
  </si>
  <si>
    <t>Area, production value and number of enterprises</t>
  </si>
  <si>
    <t xml:space="preserve">Number </t>
  </si>
  <si>
    <t xml:space="preserve">Europe </t>
  </si>
  <si>
    <t>Other countries </t>
  </si>
  <si>
    <t>Total </t>
  </si>
  <si>
    <t>AUSTRIA</t>
  </si>
  <si>
    <t>3 672</t>
  </si>
  <si>
    <t xml:space="preserve">Ornamental plants </t>
  </si>
  <si>
    <t>In the open </t>
  </si>
  <si>
    <t>Under cover </t>
  </si>
  <si>
    <t xml:space="preserve">Seeds and young plants </t>
  </si>
  <si>
    <t>1 810</t>
  </si>
  <si>
    <t>Area in hectares</t>
  </si>
  <si>
    <t>2010/11</t>
  </si>
  <si>
    <t>2009/10</t>
  </si>
  <si>
    <t>2008/09</t>
  </si>
  <si>
    <t xml:space="preserve">Under protection </t>
  </si>
  <si>
    <t xml:space="preserve">In the open </t>
  </si>
  <si>
    <t xml:space="preserve">Total </t>
  </si>
  <si>
    <t>Cut flowers</t>
  </si>
  <si>
    <t xml:space="preserve"> Area in hectares</t>
  </si>
  <si>
    <t>BELGIUM</t>
  </si>
  <si>
    <t>Flowers and plants</t>
  </si>
  <si>
    <t>Bulbs and tubers</t>
  </si>
  <si>
    <t xml:space="preserve">    Roses</t>
  </si>
  <si>
    <t>.</t>
  </si>
  <si>
    <t>Azaleas</t>
  </si>
  <si>
    <t>Pot plants</t>
  </si>
  <si>
    <t xml:space="preserve">   Green foliage plants, indoor</t>
  </si>
  <si>
    <t xml:space="preserve">   Flowering pot plants, indoor</t>
  </si>
  <si>
    <t>Bedding plants</t>
  </si>
  <si>
    <t xml:space="preserve">Other </t>
  </si>
  <si>
    <t>In the open</t>
  </si>
  <si>
    <t xml:space="preserve">  Bulbs and tubers</t>
  </si>
  <si>
    <t xml:space="preserve">   Pot chrysanthemums</t>
  </si>
  <si>
    <t xml:space="preserve">   Other pot plants</t>
  </si>
  <si>
    <t>Nursery stock</t>
  </si>
  <si>
    <t>Rose plants</t>
  </si>
  <si>
    <t>Perennials</t>
  </si>
  <si>
    <t>Ornamental trees</t>
  </si>
  <si>
    <t>Fruit trees</t>
  </si>
  <si>
    <t>Under protection</t>
  </si>
  <si>
    <t xml:space="preserve">Production of plants and flowers in greenhouses and in the open </t>
  </si>
  <si>
    <t xml:space="preserve">Number of enterprises </t>
  </si>
  <si>
    <t xml:space="preserve">Flowers and ornamental pot plants </t>
  </si>
  <si>
    <t>BRAZIL</t>
  </si>
  <si>
    <t>Southeast</t>
  </si>
  <si>
    <t>South</t>
  </si>
  <si>
    <t>Sao Paulo</t>
  </si>
  <si>
    <t>Northeast</t>
  </si>
  <si>
    <t>Santa Catarina</t>
  </si>
  <si>
    <t>North</t>
  </si>
  <si>
    <t xml:space="preserve">Rio Grande do Sul </t>
  </si>
  <si>
    <t>Centralwest</t>
  </si>
  <si>
    <t>Rio de Janeiro</t>
  </si>
  <si>
    <t xml:space="preserve"> Total </t>
  </si>
  <si>
    <t>Distrito Federal</t>
  </si>
  <si>
    <t>Paraná</t>
  </si>
  <si>
    <t>Bahia</t>
  </si>
  <si>
    <t xml:space="preserve">Pará </t>
  </si>
  <si>
    <t>Ceará</t>
  </si>
  <si>
    <t xml:space="preserve">Rio Grande do Norte </t>
  </si>
  <si>
    <t>Amazonas</t>
  </si>
  <si>
    <t xml:space="preserve">Esprírito Santo </t>
  </si>
  <si>
    <t>Pernambuco</t>
  </si>
  <si>
    <t>Paraíba</t>
  </si>
  <si>
    <t>Goiás</t>
  </si>
  <si>
    <t>Piauí</t>
  </si>
  <si>
    <t>Alagoas</t>
  </si>
  <si>
    <t>Maranhao</t>
  </si>
  <si>
    <t>Others </t>
  </si>
  <si>
    <t>CHINA</t>
  </si>
  <si>
    <t xml:space="preserve">Flowers and plants </t>
  </si>
  <si>
    <t>Area under protection and in the open in hectares</t>
  </si>
  <si>
    <t>Total area</t>
  </si>
  <si>
    <t>1 024011</t>
  </si>
  <si>
    <t xml:space="preserve">Large, medium and </t>
  </si>
  <si>
    <t>Shades</t>
  </si>
  <si>
    <t xml:space="preserve">Energy Saving </t>
  </si>
  <si>
    <t xml:space="preserve"> small sized sheds</t>
  </si>
  <si>
    <t>Roses</t>
  </si>
  <si>
    <t>Lilies</t>
  </si>
  <si>
    <t>Chrysanthemums</t>
  </si>
  <si>
    <t>Gerbera</t>
  </si>
  <si>
    <t>Carnations</t>
  </si>
  <si>
    <t>Gladiolus</t>
  </si>
  <si>
    <t>Cut foliage</t>
  </si>
  <si>
    <t>Orchids</t>
  </si>
  <si>
    <t>Anthurium</t>
  </si>
  <si>
    <t>Flower seeds</t>
  </si>
  <si>
    <t>Dry flowers</t>
  </si>
  <si>
    <t>CHINESE TAIPEI</t>
  </si>
  <si>
    <t>Tuberose</t>
  </si>
  <si>
    <t>Eustoma</t>
  </si>
  <si>
    <t>Dahlia</t>
  </si>
  <si>
    <t>Heliconia</t>
  </si>
  <si>
    <t>Others</t>
  </si>
  <si>
    <t>Seeds</t>
  </si>
  <si>
    <t>Pot flowers</t>
  </si>
  <si>
    <t>COSTA RICA</t>
  </si>
  <si>
    <t>ETHIOPIA</t>
  </si>
  <si>
    <t xml:space="preserve">Cut flowers </t>
  </si>
  <si>
    <t>FINLAND</t>
  </si>
  <si>
    <t xml:space="preserve">Ornamental plants in greenhouses </t>
  </si>
  <si>
    <t xml:space="preserve">Area in hectares </t>
  </si>
  <si>
    <t>Cut flowers and cut foliage</t>
  </si>
  <si>
    <t>Gypsophila</t>
  </si>
  <si>
    <t>Flower bulbs</t>
  </si>
  <si>
    <t>Tulips</t>
  </si>
  <si>
    <t>Hyacinths (pot plants)</t>
  </si>
  <si>
    <t>Narcissus (cutflower)</t>
  </si>
  <si>
    <t>Amaryllis</t>
  </si>
  <si>
    <t xml:space="preserve">Area in hectares  </t>
  </si>
  <si>
    <t xml:space="preserve">Fruit and berry plants </t>
  </si>
  <si>
    <t xml:space="preserve">Ornamental bushes </t>
  </si>
  <si>
    <t>Poinsettias</t>
  </si>
  <si>
    <t xml:space="preserve">Perennials </t>
  </si>
  <si>
    <t>Begonias</t>
  </si>
  <si>
    <t xml:space="preserve">Cut flowers and greens in the open </t>
  </si>
  <si>
    <t>Kalanchoe</t>
  </si>
  <si>
    <t>Saintpaulia</t>
  </si>
  <si>
    <t>Primula</t>
  </si>
  <si>
    <t>Other flowering pot plants</t>
  </si>
  <si>
    <t xml:space="preserve">Foliage plants </t>
  </si>
  <si>
    <t>Pansies</t>
  </si>
  <si>
    <t>-</t>
  </si>
  <si>
    <t>Petunia</t>
  </si>
  <si>
    <t>Pelargonium</t>
  </si>
  <si>
    <t>Lobelia</t>
  </si>
  <si>
    <t xml:space="preserve">Marigold (Tagetes) </t>
  </si>
  <si>
    <t xml:space="preserve">Other bedding plants </t>
  </si>
  <si>
    <t>Plants used in hanging flower pots</t>
  </si>
  <si>
    <t xml:space="preserve">     Cut flowers and cut foliage</t>
  </si>
  <si>
    <t xml:space="preserve">     Flower bulbs</t>
  </si>
  <si>
    <t xml:space="preserve">     Pot plants</t>
  </si>
  <si>
    <t xml:space="preserve">     Bedding plants</t>
  </si>
  <si>
    <t xml:space="preserve">Nursery production </t>
  </si>
  <si>
    <t>Oeillets</t>
  </si>
  <si>
    <t>Foliage</t>
  </si>
  <si>
    <t>HUNGARY</t>
  </si>
  <si>
    <t>Calla</t>
  </si>
  <si>
    <t>IRELAND</t>
  </si>
  <si>
    <t xml:space="preserve">Bulbs, cut flowers  and cut foliage </t>
  </si>
  <si>
    <t>Narcissus (bulbs)</t>
  </si>
  <si>
    <t>Narcissus (cut flower)</t>
  </si>
  <si>
    <t xml:space="preserve">Cut foliage </t>
  </si>
  <si>
    <t>Hardy nursery crops, and other horticultural sectors</t>
  </si>
  <si>
    <t>Cut flowers </t>
  </si>
  <si>
    <t xml:space="preserve">Source: National Amenity Census 2011; Department of Agriculture, Food and the Marine; Bord Bia; Irish Food Board </t>
  </si>
  <si>
    <t>ISRAEL</t>
  </si>
  <si>
    <t>1998/99</t>
  </si>
  <si>
    <t>1995/96</t>
  </si>
  <si>
    <t>Fleurs coupées</t>
  </si>
  <si>
    <t>Carnations, spray</t>
  </si>
  <si>
    <t>Carnations, standard</t>
  </si>
  <si>
    <t>Solidago</t>
  </si>
  <si>
    <t>Soidago</t>
  </si>
  <si>
    <t>Gypsophile</t>
  </si>
  <si>
    <t>Autres fleurs coupées</t>
  </si>
  <si>
    <t>Feuillage coupé</t>
  </si>
  <si>
    <t>Wax flowers</t>
  </si>
  <si>
    <t>Fleurs cirées</t>
  </si>
  <si>
    <t>Production in million stems</t>
  </si>
  <si>
    <t>Statice</t>
  </si>
  <si>
    <t>Limonium</t>
  </si>
  <si>
    <t>Ruscus</t>
  </si>
  <si>
    <t xml:space="preserve">Source: National Flower Board, Israel, Central Bureau of Statistics Israel </t>
  </si>
  <si>
    <t>Area in hectares, quantity in million pieces</t>
  </si>
  <si>
    <t>Alstromeria</t>
  </si>
  <si>
    <t>Cyclamen</t>
  </si>
  <si>
    <t>KOREA, REPUBLIC OF</t>
  </si>
  <si>
    <t>Flowering trees</t>
  </si>
  <si>
    <t>Flowering plants</t>
  </si>
  <si>
    <t>Source: Ministry for Food, Agriculture, Forestry and Fisheries; agricultural office</t>
  </si>
  <si>
    <t xml:space="preserve">Production in greenhouses </t>
  </si>
  <si>
    <t xml:space="preserve">Flowering plants in greenhouses </t>
  </si>
  <si>
    <t>Pieces</t>
  </si>
  <si>
    <t>Freesia</t>
  </si>
  <si>
    <t>Gladioli</t>
  </si>
  <si>
    <t>Snapdragons</t>
  </si>
  <si>
    <t>Lisianthus</t>
  </si>
  <si>
    <t>Iris</t>
  </si>
  <si>
    <t>Marigold</t>
  </si>
  <si>
    <t>Tulip</t>
  </si>
  <si>
    <t>Solidaster</t>
  </si>
  <si>
    <t>Sunflower</t>
  </si>
  <si>
    <t>Stok</t>
  </si>
  <si>
    <t>Aster</t>
  </si>
  <si>
    <t>Bird of paradise</t>
  </si>
  <si>
    <t>Liatris</t>
  </si>
  <si>
    <t>Pink</t>
  </si>
  <si>
    <t xml:space="preserve">Sales value </t>
  </si>
  <si>
    <t>Ornamental plants, total</t>
  </si>
  <si>
    <t>MEXICO</t>
  </si>
  <si>
    <t xml:space="preserve">Tuberose </t>
  </si>
  <si>
    <t>Statice (Limonium)</t>
  </si>
  <si>
    <t>Snapdragon (Antirrhinum)</t>
  </si>
  <si>
    <t>n.s.</t>
  </si>
  <si>
    <t>Alstroemeria</t>
  </si>
  <si>
    <t>Silver Dollar</t>
  </si>
  <si>
    <t>Agapanthus</t>
  </si>
  <si>
    <t>Chamaedorea</t>
  </si>
  <si>
    <t>Ferns</t>
  </si>
  <si>
    <t xml:space="preserve">Pot plants and christmas trees </t>
  </si>
  <si>
    <t>Pot plants in greenhouses</t>
  </si>
  <si>
    <t>Poinsettia</t>
  </si>
  <si>
    <t>Geranium</t>
  </si>
  <si>
    <t>Cineraria</t>
  </si>
  <si>
    <t xml:space="preserve">Zempoalxochitl </t>
  </si>
  <si>
    <t>Christmas trees</t>
  </si>
  <si>
    <t>NORWAY</t>
  </si>
  <si>
    <t>Snittblomster</t>
  </si>
  <si>
    <t>Pot plants, under protection</t>
  </si>
  <si>
    <t>Potteplanter, bedplanter</t>
  </si>
  <si>
    <t>Nursery products</t>
  </si>
  <si>
    <t>Planteskolerprodukter</t>
  </si>
  <si>
    <t>Container grown</t>
  </si>
  <si>
    <t>Karplanteareal</t>
  </si>
  <si>
    <t>Under glass</t>
  </si>
  <si>
    <t>Veksthusareal</t>
  </si>
  <si>
    <t>Cut flowers and pot plants</t>
  </si>
  <si>
    <t xml:space="preserve"> Production in 1 000 pieces</t>
  </si>
  <si>
    <t>Other species</t>
  </si>
  <si>
    <t>Pot plants, flowering</t>
  </si>
  <si>
    <t>Geraniums (all sorts)</t>
  </si>
  <si>
    <t>Potted chrysanthemums</t>
  </si>
  <si>
    <t>African Violets</t>
  </si>
  <si>
    <t>Other flowering potted plants</t>
  </si>
  <si>
    <r>
      <t xml:space="preserve"> Production in 1 000 pieces </t>
    </r>
    <r>
      <rPr>
        <sz val="8"/>
        <color theme="1"/>
        <rFont val="Arial"/>
        <family val="2"/>
      </rPr>
      <t xml:space="preserve"> </t>
    </r>
  </si>
  <si>
    <t>Decorative plants</t>
  </si>
  <si>
    <t>Ivy foliage plants</t>
  </si>
  <si>
    <t>Other decorative plants</t>
  </si>
  <si>
    <t>Lobelias</t>
  </si>
  <si>
    <t>Marguerites</t>
  </si>
  <si>
    <t>Marigolds</t>
  </si>
  <si>
    <t>African daisies</t>
  </si>
  <si>
    <t>Petunias</t>
  </si>
  <si>
    <t>Other bedding plants</t>
  </si>
  <si>
    <t>SWEDEN</t>
  </si>
  <si>
    <t>Production in 1 000 pieces</t>
  </si>
  <si>
    <t>Narcissus</t>
  </si>
  <si>
    <t>Hyacinths</t>
  </si>
  <si>
    <t>Pelargoniums</t>
  </si>
  <si>
    <t xml:space="preserve">Hortensia </t>
  </si>
  <si>
    <t>Pot chrysanthemums</t>
  </si>
  <si>
    <t>Saintpaulias</t>
  </si>
  <si>
    <t>Green Pot Plants</t>
  </si>
  <si>
    <t>Violas</t>
  </si>
  <si>
    <t>Marigold (Tagetes)</t>
  </si>
  <si>
    <t>Impatiens</t>
  </si>
  <si>
    <t>Deciduous trees</t>
  </si>
  <si>
    <t>Conifers</t>
  </si>
  <si>
    <t>Ornamental bushes</t>
  </si>
  <si>
    <t>Rose bushes</t>
  </si>
  <si>
    <t>Only container cultivation</t>
  </si>
  <si>
    <t>Bulb flowers</t>
  </si>
  <si>
    <t>Bulb flowers for cutting</t>
  </si>
  <si>
    <t xml:space="preserve">Nursery plants in the open </t>
  </si>
  <si>
    <t>SWITZERLAND</t>
  </si>
  <si>
    <t>Forest plants</t>
  </si>
  <si>
    <t>Horticultural crops in greenhouses (without vegetables)</t>
  </si>
  <si>
    <t xml:space="preserve">Nurseries with forest trees </t>
  </si>
  <si>
    <t xml:space="preserve">Nurseries with christmas trees </t>
  </si>
  <si>
    <t xml:space="preserve">Nurseries with ornamental trees </t>
  </si>
  <si>
    <t>Other nurseries</t>
  </si>
  <si>
    <t xml:space="preserve">Enterprises with horticultural production in greenhouses </t>
  </si>
  <si>
    <t>THAILAND</t>
  </si>
  <si>
    <t>Area in hectares, amount in tons</t>
  </si>
  <si>
    <t>Amount (in t) </t>
  </si>
  <si>
    <t>Jasmine</t>
  </si>
  <si>
    <t>Lotus</t>
  </si>
  <si>
    <t>Pandanus and other palms</t>
  </si>
  <si>
    <t>Ficus</t>
  </si>
  <si>
    <t>Bambus</t>
  </si>
  <si>
    <t>Source: 2013 Agricultural Census, National Statistical Office, Ministry of Information and Communication Technology</t>
  </si>
  <si>
    <t xml:space="preserve">VIETNAM </t>
  </si>
  <si>
    <t>Products</t>
  </si>
  <si>
    <t>Other cut flowers and foliage</t>
  </si>
  <si>
    <t>Total plants and ornamental trees</t>
  </si>
  <si>
    <t xml:space="preserve">Regions </t>
  </si>
  <si>
    <t>Lam Dong Province (Dalat)</t>
  </si>
  <si>
    <t>HCMC (Cu chi)</t>
  </si>
  <si>
    <t>Hanoi (Tay tuu, Tu Liem)</t>
  </si>
  <si>
    <t>Hai Phong (Red river delta)</t>
  </si>
  <si>
    <t xml:space="preserve">Lao Cai (Sapa, north) </t>
  </si>
  <si>
    <t xml:space="preserve">Red river delta </t>
  </si>
  <si>
    <t>Sourth east</t>
  </si>
  <si>
    <t>South west</t>
  </si>
  <si>
    <t xml:space="preserve">published in: An overwiew of the floriculturall sector in Greater China, Vietnam and Thailand, Summer 2008, </t>
  </si>
  <si>
    <t>Ministry of Agriculture, Nature and Food Quality of the Netherlands</t>
  </si>
  <si>
    <t>Plants, cut flowers and foliage</t>
  </si>
  <si>
    <t xml:space="preserve">France </t>
  </si>
  <si>
    <t xml:space="preserve">Germany </t>
  </si>
  <si>
    <t xml:space="preserve">Orchids, total </t>
  </si>
  <si>
    <t xml:space="preserve">Area of production under protection </t>
  </si>
  <si>
    <t xml:space="preserve"> In hectares</t>
  </si>
  <si>
    <t>Korea, Republic of</t>
  </si>
  <si>
    <t>5 Italy: Source: Agricultural Census 2010</t>
  </si>
  <si>
    <t xml:space="preserve">In greenhouses/under protection </t>
  </si>
  <si>
    <t xml:space="preserve">7 Switzerland: Source: Bundesamt für Statistik, Switzerland; Area and number of holdings only greenhouse production </t>
  </si>
  <si>
    <t>Narcissus (pot plant)</t>
  </si>
  <si>
    <t xml:space="preserve">Cut flowers in the open </t>
  </si>
  <si>
    <t xml:space="preserve">Cut flowers under protection  </t>
  </si>
  <si>
    <t>Begonia (all sorts)</t>
  </si>
  <si>
    <t xml:space="preserve">Area in ha </t>
  </si>
  <si>
    <t>Forest trees</t>
  </si>
  <si>
    <t>Source: Bundesamt für Statistik, STAT-TAB, 07-Land- und Forstwirtschaft, Landwirtschafliche Betriebe und Landwirtschaftliche Nutzfläche (LN) auf Klassifizierungsebene 3 nach Kanton</t>
  </si>
  <si>
    <t>5 France: Source: Recensement agricole 2010</t>
  </si>
  <si>
    <t xml:space="preserve">In greenhouses </t>
  </si>
  <si>
    <t>Area in hectares, number of enterprises</t>
  </si>
  <si>
    <t>Flower bulbs (pot plants)</t>
  </si>
  <si>
    <t>Flower bulbs (for cutting)</t>
  </si>
  <si>
    <t>Young plants and cuttings</t>
  </si>
  <si>
    <t>Bulbs, outdoor flowers and foliage sector</t>
  </si>
  <si>
    <t>Value at farm-gate, in million EUR</t>
  </si>
  <si>
    <t>Crown flower (Calotropis)</t>
  </si>
  <si>
    <t>White chempaka (Michelia)</t>
  </si>
  <si>
    <t>Ornamental nursery stock</t>
  </si>
  <si>
    <t xml:space="preserve">   Pot chrysanthemums </t>
  </si>
  <si>
    <t xml:space="preserve">Source: Bundesamt für Statistik, STAT-TAB, 07 LAnd- und Forstwirtschaft, Landwirtschaftliche Betriebe und landwirtschaftliche Nutzflächen </t>
  </si>
  <si>
    <t>Minas Gerais</t>
  </si>
  <si>
    <t>Laurel</t>
  </si>
  <si>
    <t>Ozothamnus</t>
  </si>
  <si>
    <t xml:space="preserve">Pittosporum </t>
  </si>
  <si>
    <t xml:space="preserve">Eucalyptus </t>
  </si>
  <si>
    <t>Other </t>
  </si>
  <si>
    <t xml:space="preserve">Geraniums </t>
  </si>
  <si>
    <t xml:space="preserve">Begonias </t>
  </si>
  <si>
    <t xml:space="preserve">Others </t>
  </si>
  <si>
    <t xml:space="preserve">Number of farms </t>
  </si>
  <si>
    <t xml:space="preserve">Nursery stock </t>
  </si>
  <si>
    <t>Nursery stock, open field and container</t>
  </si>
  <si>
    <t xml:space="preserve">Other area nursery stock </t>
  </si>
  <si>
    <t>Total cut flowers and foliage</t>
  </si>
  <si>
    <t>2015/16</t>
  </si>
  <si>
    <t>Helianthus</t>
  </si>
  <si>
    <t>With shades</t>
  </si>
  <si>
    <t xml:space="preserve">Open air </t>
  </si>
  <si>
    <t>Nursery plants</t>
  </si>
  <si>
    <t>Potted plants and seedlings</t>
  </si>
  <si>
    <t>In greenhouses</t>
  </si>
  <si>
    <t xml:space="preserve">IRAN </t>
  </si>
  <si>
    <t>Hanging pots</t>
  </si>
  <si>
    <t>14 UK: Production value, Source: Departement for Environment, Food and Rural Affairs</t>
  </si>
  <si>
    <t>Iran</t>
  </si>
  <si>
    <t>MALAYSIA</t>
  </si>
  <si>
    <t>Greenhouses</t>
  </si>
  <si>
    <t xml:space="preserve">Flower markets </t>
  </si>
  <si>
    <t xml:space="preserve">total </t>
  </si>
  <si>
    <t>Flower enterprises</t>
  </si>
  <si>
    <t>Type of cultivation</t>
  </si>
  <si>
    <t xml:space="preserve">Type of product </t>
  </si>
  <si>
    <t>Nursery stock and ornamental plants</t>
  </si>
  <si>
    <t xml:space="preserve">Nursery stock and cut flowers, in the open </t>
  </si>
  <si>
    <t>Total nursery stock</t>
  </si>
  <si>
    <r>
      <t>large and medium size</t>
    </r>
    <r>
      <rPr>
        <vertAlign val="superscript"/>
        <sz val="8"/>
        <color theme="1"/>
        <rFont val="Arial"/>
        <family val="2"/>
      </rPr>
      <t xml:space="preserve"> 1</t>
    </r>
  </si>
  <si>
    <r>
      <t xml:space="preserve">2013 </t>
    </r>
    <r>
      <rPr>
        <b/>
        <vertAlign val="superscript"/>
        <sz val="8"/>
        <color theme="1"/>
        <rFont val="Arial"/>
        <family val="2"/>
      </rPr>
      <t>1</t>
    </r>
  </si>
  <si>
    <r>
      <t>Production under protection</t>
    </r>
    <r>
      <rPr>
        <b/>
        <vertAlign val="superscript"/>
        <sz val="8"/>
        <color theme="1"/>
        <rFont val="Arial"/>
        <family val="2"/>
      </rPr>
      <t xml:space="preserve">1 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</si>
  <si>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95% plastic tunnels, 5% greenhouses (glass)</t>
    </r>
  </si>
  <si>
    <t>Flower markets and enterprises</t>
  </si>
  <si>
    <t>Area in hectares, value in million EUR</t>
  </si>
  <si>
    <t>Are in hectares, value in million EUR</t>
  </si>
  <si>
    <r>
      <t xml:space="preserve">Flowers and ornamental plants </t>
    </r>
    <r>
      <rPr>
        <b/>
        <vertAlign val="superscript"/>
        <sz val="12"/>
        <color theme="1"/>
        <rFont val="Arial"/>
        <family val="2"/>
      </rPr>
      <t>1</t>
    </r>
  </si>
  <si>
    <r>
      <rPr>
        <vertAlign val="superscript"/>
        <sz val="7"/>
        <color rgb="FF000000"/>
        <rFont val="Arial"/>
        <family val="2"/>
      </rPr>
      <t xml:space="preserve">1 </t>
    </r>
    <r>
      <rPr>
        <sz val="7"/>
        <color rgb="FF000000"/>
        <rFont val="Arial"/>
        <family val="2"/>
      </rPr>
      <t>included are cut flowers, cut foliage, pot plants, bedding plants, perennials, excluded are flowers bulbs, nursery stock</t>
    </r>
  </si>
  <si>
    <r>
      <rPr>
        <vertAlign val="superscript"/>
        <sz val="7"/>
        <color rgb="FF000000"/>
        <rFont val="Arial"/>
        <family val="2"/>
      </rPr>
      <t xml:space="preserve">2 </t>
    </r>
    <r>
      <rPr>
        <sz val="7"/>
        <color rgb="FF000000"/>
        <rFont val="Arial"/>
        <family val="2"/>
      </rPr>
      <t>available year;      p = provisional;      e = estimated;       protected area includes greenhouse area, area under glass or plastics</t>
    </r>
  </si>
  <si>
    <r>
      <t>Year</t>
    </r>
    <r>
      <rPr>
        <vertAlign val="superscript"/>
        <sz val="8"/>
        <color rgb="FF000000"/>
        <rFont val="Arial"/>
        <family val="2"/>
      </rPr>
      <t>1</t>
    </r>
  </si>
  <si>
    <r>
      <rPr>
        <vertAlign val="superscript"/>
        <sz val="7"/>
        <color rgb="FF000000"/>
        <rFont val="Arial"/>
        <family val="2"/>
      </rPr>
      <t xml:space="preserve">1 </t>
    </r>
    <r>
      <rPr>
        <sz val="7"/>
        <color rgb="FF000000"/>
        <rFont val="Arial"/>
        <family val="2"/>
      </rPr>
      <t>available year;  p = provisional</t>
    </r>
  </si>
  <si>
    <r>
      <rPr>
        <vertAlign val="superscript"/>
        <sz val="7"/>
        <color rgb="FF000000"/>
        <rFont val="Arial"/>
        <family val="2"/>
      </rPr>
      <t>1</t>
    </r>
    <r>
      <rPr>
        <sz val="7"/>
        <color rgb="FF000000"/>
        <rFont val="Arial"/>
        <family val="2"/>
      </rPr>
      <t xml:space="preserve"> available year;  p = provisional; e = estimated;  </t>
    </r>
  </si>
  <si>
    <t>9 Israel: Source: Central Bureau of Statistics (CBS)</t>
  </si>
  <si>
    <t xml:space="preserve">12 South Africa: Source: Census of commercial agriculture 2007, cut flowers and pot plants </t>
  </si>
  <si>
    <t>14 India: Loose flowers and cut flowers, Source: National Horticultural Board India</t>
  </si>
  <si>
    <t>17 Thailand: Area: Cut flowers and orchids; Source: Agricultural Census</t>
  </si>
  <si>
    <t>18 Vietnam: Area cut flowers and foliage; Source: Dutch Embassy Hanoi</t>
  </si>
  <si>
    <t>20 Canada: Farm gate value, only for production under protection (greenhouses); Source: Cansim Database</t>
  </si>
  <si>
    <t>23 Ecuador: Source: INEC ESPAC</t>
  </si>
  <si>
    <t>1 France:  Flower bulbs; Source: Agreste</t>
  </si>
  <si>
    <t>4 Turkey: Source: Turkish Statistical Institute</t>
  </si>
  <si>
    <t>8 Switzerland: Area and number of holdings without christmas trees; Source:  Bundesamt für Statistik, Switzerland</t>
  </si>
  <si>
    <t>9 United Kingdom: Area only England, without christmas trees: Source: Gov. UK: Farming statistics</t>
  </si>
  <si>
    <t>12 Canada: Farm gate value (before sales tax); Source: Cansim database</t>
  </si>
  <si>
    <t>2 Germany: Source : Bundesministerium für Ernährung und Landwirtschaft (BMEL)</t>
  </si>
  <si>
    <t xml:space="preserve">Use of area </t>
  </si>
  <si>
    <t>Number of</t>
  </si>
  <si>
    <t>enterprises</t>
  </si>
  <si>
    <t xml:space="preserve">           Nursery plants</t>
  </si>
  <si>
    <t xml:space="preserve">           Forest trees </t>
  </si>
  <si>
    <t xml:space="preserve">Christmas trees </t>
  </si>
  <si>
    <t>Enterprises with horticultural production</t>
  </si>
  <si>
    <t>Source:  Statistik Austria , Agrarstrukturerhebung 2016</t>
  </si>
  <si>
    <r>
      <t xml:space="preserve">Enterprises with horticultural production </t>
    </r>
    <r>
      <rPr>
        <vertAlign val="superscript"/>
        <sz val="11"/>
        <color theme="1"/>
        <rFont val="Calibri"/>
        <family val="2"/>
        <scheme val="minor"/>
      </rPr>
      <t>1</t>
    </r>
  </si>
  <si>
    <r>
      <rPr>
        <vertAlign val="superscript"/>
        <sz val="8"/>
        <color theme="1"/>
        <rFont val="Calibri"/>
        <family val="2"/>
        <scheme val="minor"/>
      </rPr>
      <t>1</t>
    </r>
    <r>
      <rPr>
        <sz val="8"/>
        <color theme="1"/>
        <rFont val="Calibri"/>
        <family val="2"/>
        <scheme val="minor"/>
      </rPr>
      <t xml:space="preserve"> Standardoutput between 1/3 and  2/3 from horticulture</t>
    </r>
  </si>
  <si>
    <t>Production in 1 000 dozens</t>
  </si>
  <si>
    <t xml:space="preserve">Cut flowers, total </t>
  </si>
  <si>
    <t>Area under protection in hectares, production in 1 000 pieces</t>
  </si>
  <si>
    <t>Impatiens species</t>
  </si>
  <si>
    <t xml:space="preserve">Silver ragwort </t>
  </si>
  <si>
    <t>Bedding begonia</t>
  </si>
  <si>
    <r>
      <rPr>
        <vertAlign val="superscript"/>
        <sz val="7"/>
        <color rgb="FF000000"/>
        <rFont val="Arial"/>
        <family val="2"/>
      </rPr>
      <t>1</t>
    </r>
    <r>
      <rPr>
        <sz val="7"/>
        <color rgb="FF000000"/>
        <rFont val="Arial"/>
        <family val="2"/>
      </rPr>
      <t xml:space="preserve"> planted area </t>
    </r>
  </si>
  <si>
    <r>
      <t>Year</t>
    </r>
    <r>
      <rPr>
        <vertAlign val="superscript"/>
        <sz val="8"/>
        <color rgb="FF000000"/>
        <rFont val="Arial"/>
        <family val="2"/>
      </rPr>
      <t>2</t>
    </r>
  </si>
  <si>
    <t>11 Kenya: Value of export of flowers and plants  (06), Source: ITC Trade map</t>
  </si>
  <si>
    <t>Orchid</t>
  </si>
  <si>
    <t>Dracaena</t>
  </si>
  <si>
    <t>Palm (Tree)</t>
  </si>
  <si>
    <t>Source: Ethiopian Horticulture Producer Exporters Association (EHPEA)</t>
  </si>
  <si>
    <t>Cuttings</t>
  </si>
  <si>
    <t>25 Ethiopia. Source: EHPEA, 2018</t>
  </si>
  <si>
    <r>
      <t>2016/17</t>
    </r>
    <r>
      <rPr>
        <b/>
        <vertAlign val="superscript"/>
        <sz val="8"/>
        <color theme="1"/>
        <rFont val="Arial"/>
        <family val="2"/>
      </rPr>
      <t xml:space="preserve"> </t>
    </r>
  </si>
  <si>
    <t>Tuberouse</t>
  </si>
  <si>
    <t>Gerberas</t>
  </si>
  <si>
    <t>Tuberoses</t>
  </si>
  <si>
    <t xml:space="preserve">Other cut flowers </t>
  </si>
  <si>
    <t>Alborz</t>
  </si>
  <si>
    <t>Ilam</t>
  </si>
  <si>
    <t>Bushehr</t>
  </si>
  <si>
    <t>Tehran</t>
  </si>
  <si>
    <t>Khorasan Razzavi</t>
  </si>
  <si>
    <t>Khuzestan</t>
  </si>
  <si>
    <t>Fars</t>
  </si>
  <si>
    <t>Gilan</t>
  </si>
  <si>
    <t>Mazandaran</t>
  </si>
  <si>
    <t>Markazi</t>
  </si>
  <si>
    <t>open field</t>
  </si>
  <si>
    <t>Province</t>
  </si>
  <si>
    <t xml:space="preserve">under protection </t>
  </si>
  <si>
    <t xml:space="preserve"> Others</t>
  </si>
  <si>
    <t xml:space="preserve">Orchids (in ha) </t>
  </si>
  <si>
    <t xml:space="preserve">Production </t>
  </si>
  <si>
    <t>Production by province</t>
  </si>
  <si>
    <t>In million branch</t>
  </si>
  <si>
    <t xml:space="preserve">In million </t>
  </si>
  <si>
    <t>Area in ha</t>
  </si>
  <si>
    <t>26 Iran: Source: Deputy of Horticulture- Agriculture Ministry of Iran</t>
  </si>
  <si>
    <t xml:space="preserve">Iran </t>
  </si>
  <si>
    <t>17 Iran: Source: Deputy of Horticulture- Agriculture Ministry of Iran</t>
  </si>
  <si>
    <t>10 Turkey: Source: Turkish Statistical Institute, cut flowers and indoor plants</t>
  </si>
  <si>
    <r>
      <rPr>
        <vertAlign val="superscript"/>
        <sz val="8"/>
        <color theme="1"/>
        <rFont val="Calibri"/>
        <family val="2"/>
        <scheme val="minor"/>
      </rPr>
      <t>2</t>
    </r>
    <r>
      <rPr>
        <sz val="8"/>
        <color theme="1"/>
        <rFont val="Calibri"/>
        <family val="2"/>
        <scheme val="minor"/>
      </rPr>
      <t xml:space="preserve"> Standardoutput more than 2/3 from horticulture</t>
    </r>
  </si>
  <si>
    <r>
      <t xml:space="preserve">Specialized enterprises with mainly horticultural production </t>
    </r>
    <r>
      <rPr>
        <vertAlign val="superscript"/>
        <sz val="11"/>
        <color theme="1"/>
        <rFont val="Calibri"/>
        <family val="2"/>
        <scheme val="minor"/>
      </rPr>
      <t>2</t>
    </r>
  </si>
  <si>
    <t>Nursery plants, vine plants and forest plants</t>
  </si>
  <si>
    <t xml:space="preserve">Pot plants </t>
  </si>
  <si>
    <t>Scaevola</t>
  </si>
  <si>
    <t>Sanvitalia</t>
  </si>
  <si>
    <t>Begonia semperflorens</t>
  </si>
  <si>
    <t>Jacobaea maritima</t>
  </si>
  <si>
    <t>Verbena</t>
  </si>
  <si>
    <t>Other pot plants</t>
  </si>
  <si>
    <t>Berry bushes</t>
  </si>
  <si>
    <t xml:space="preserve">Total  </t>
  </si>
  <si>
    <t xml:space="preserve">Under </t>
  </si>
  <si>
    <t>protection</t>
  </si>
  <si>
    <t>In the</t>
  </si>
  <si>
    <t xml:space="preserve"> open</t>
  </si>
  <si>
    <t>Flower and foliage plants</t>
  </si>
  <si>
    <t>Horticultural output</t>
  </si>
  <si>
    <t>1 EU countries: Production value for flowers and ornamental plants at basic price in current prices; christmas trees included, provisional; Source: Eurostat</t>
  </si>
  <si>
    <t xml:space="preserve">Remarks </t>
  </si>
  <si>
    <t xml:space="preserve">Per capita consumption </t>
  </si>
  <si>
    <t xml:space="preserve">Total market value </t>
  </si>
  <si>
    <t xml:space="preserve">Source: Hortica Consulting and Market Intelligence </t>
  </si>
  <si>
    <t>Oncidiums</t>
  </si>
  <si>
    <t>Magnolia</t>
  </si>
  <si>
    <t>INDONESIA</t>
  </si>
  <si>
    <t xml:space="preserve">8 UK: Source: Gov. UK: Farming statistics, Area: Flowers and bulbs in the open and under protection; Production value:, Department for Environment, Food and Rural Affairs </t>
  </si>
  <si>
    <t xml:space="preserve">3 Netherlands: Source: Bloembollenkeuringsdienst (BKD), provisional data; number of Enterprises:  CBS </t>
  </si>
  <si>
    <t>4  Denmark:  Excluding production of Christmas trees; Source: Statistics Denmark</t>
  </si>
  <si>
    <t>3 France: Source: Agreste, includes cut flowers, foliage, pot and bedding plants and perennials</t>
  </si>
  <si>
    <t xml:space="preserve">13 USA: Source: Census of Agriculture 2017 </t>
  </si>
  <si>
    <t>15 Japan: Source: Statistics Department, Ministry of Agriculture, Forestry and  Fisheries; Cut flowers, Cut foliage, Potted flowering  plants and Bedding plants</t>
  </si>
  <si>
    <t>4 Different countries: Source: International Trade center (ITC), Production value: value of exports Cut flowers, Cut foliage and Live plants</t>
  </si>
  <si>
    <t>6 USA: Source: Census of Agriculture 2017</t>
  </si>
  <si>
    <t>16 Korea, Republic of: Area for cut flowers and pot plants; Source: Ministry for Food, Agriculture, Forestry and Fisheries</t>
  </si>
  <si>
    <t>21 Brazil:  Area: Flowers and plants, Source: Ibraflor</t>
  </si>
  <si>
    <t>Souce: Marwoto, Budi: Development of Floriculture Industry in Indonesia, 2017, Presentation AIPH Annual Congress, 2017</t>
  </si>
  <si>
    <t>Souce: Marwoto, Budi: Development of Floriculture Industry in Indonesia, 2017, Presentation AIPH Annual Congress 2017</t>
  </si>
  <si>
    <r>
      <t xml:space="preserve">2018 </t>
    </r>
    <r>
      <rPr>
        <b/>
        <vertAlign val="superscript"/>
        <sz val="8"/>
        <color theme="1"/>
        <rFont val="Arial"/>
        <family val="2"/>
      </rPr>
      <t>1</t>
    </r>
  </si>
  <si>
    <t>Guilan</t>
  </si>
  <si>
    <t>Isfahan</t>
  </si>
  <si>
    <t>Khozestan</t>
  </si>
  <si>
    <t xml:space="preserve">Production open field </t>
  </si>
  <si>
    <t>Trees and shrubs</t>
  </si>
  <si>
    <t>Seasonal plants/young plants</t>
  </si>
  <si>
    <t xml:space="preserve">       Flowering pot plants</t>
  </si>
  <si>
    <t xml:space="preserve">       Foliage pot plants</t>
  </si>
  <si>
    <r>
      <t xml:space="preserve">Pot plants under protection </t>
    </r>
    <r>
      <rPr>
        <b/>
        <vertAlign val="superscript"/>
        <sz val="12"/>
        <color theme="1"/>
        <rFont val="Arial"/>
        <family val="2"/>
      </rPr>
      <t>1</t>
    </r>
  </si>
  <si>
    <t>Production by province in hectares and million pieces</t>
  </si>
  <si>
    <r>
      <t xml:space="preserve">2017 </t>
    </r>
    <r>
      <rPr>
        <b/>
        <vertAlign val="superscript"/>
        <sz val="8"/>
        <color theme="1"/>
        <rFont val="Arial"/>
        <family val="2"/>
      </rPr>
      <t>2</t>
    </r>
  </si>
  <si>
    <t>1 Flowering pot plants and foliage pot plants</t>
  </si>
  <si>
    <t>2 Pot plants</t>
  </si>
  <si>
    <t xml:space="preserve">Open field </t>
  </si>
  <si>
    <t xml:space="preserve">Trees and shrubs </t>
  </si>
  <si>
    <t>Potted roses</t>
  </si>
  <si>
    <r>
      <t>Motherday roses</t>
    </r>
    <r>
      <rPr>
        <vertAlign val="superscript"/>
        <sz val="8"/>
        <color theme="1"/>
        <rFont val="Arial"/>
        <family val="2"/>
      </rPr>
      <t>1</t>
    </r>
  </si>
  <si>
    <r>
      <t xml:space="preserve">2019 </t>
    </r>
    <r>
      <rPr>
        <b/>
        <vertAlign val="superscript"/>
        <sz val="8"/>
        <color theme="1"/>
        <rFont val="Arial"/>
        <family val="2"/>
      </rPr>
      <t>1</t>
    </r>
  </si>
  <si>
    <t>Source: Boletín Estadístico Agropecuario Nr.29, Secretaría Ejecutiva de Planificación Sectorial Agropecuaria</t>
  </si>
  <si>
    <t>Flowering potted plants</t>
  </si>
  <si>
    <t xml:space="preserve">Number of Enterprises </t>
  </si>
  <si>
    <r>
      <t>Pot plants</t>
    </r>
    <r>
      <rPr>
        <vertAlign val="superscript"/>
        <sz val="8"/>
        <color theme="1"/>
        <rFont val="Arial"/>
        <family val="2"/>
      </rPr>
      <t xml:space="preserve"> </t>
    </r>
  </si>
  <si>
    <t>10 Turkey: Outdoor ornamental plants; Source: Turkish Statistical Insitute</t>
  </si>
  <si>
    <t>8 Japan: Source: Statistics Department, Ministry of Agriculture, Forestry and  Fisheries; Bulbous plants</t>
  </si>
  <si>
    <t>22 Costa Rica: Flowers and plants; Source: Boletín Estadístico Agropecuario Nr.29, Secretaría Ejecutiva de Planificación Sectorial Agropecuaria</t>
  </si>
  <si>
    <t>Peninsular Malaysia</t>
  </si>
  <si>
    <t>Sabah</t>
  </si>
  <si>
    <t>Sarawak</t>
  </si>
  <si>
    <t>Labuan Federal Territory</t>
  </si>
  <si>
    <t>Area, production and production value in ha, million pieces and million RM</t>
  </si>
  <si>
    <t>Area by regions in hectares</t>
  </si>
  <si>
    <r>
      <t>Planted Area </t>
    </r>
    <r>
      <rPr>
        <sz val="8"/>
        <color theme="1"/>
        <rFont val="Arial"/>
        <family val="2"/>
      </rPr>
      <t>(in ha)</t>
    </r>
  </si>
  <si>
    <r>
      <t>Production </t>
    </r>
    <r>
      <rPr>
        <sz val="8"/>
        <color theme="1"/>
        <rFont val="Arial"/>
        <family val="2"/>
      </rPr>
      <t> (in million cutting/pot/plant)</t>
    </r>
  </si>
  <si>
    <r>
      <t xml:space="preserve">Production value </t>
    </r>
    <r>
      <rPr>
        <sz val="8"/>
        <color theme="1"/>
        <rFont val="Arial"/>
        <family val="2"/>
      </rPr>
      <t xml:space="preserve">(in million RM) </t>
    </r>
  </si>
  <si>
    <t>Malaysia</t>
  </si>
  <si>
    <t>28 Malaysia: Source: Department of Agriculture in: Producer´s Perspective on the Potential of Malaysia`s Floricultural Industry</t>
  </si>
  <si>
    <t>Turnover Veiling Holambra</t>
  </si>
  <si>
    <t>in EUR</t>
  </si>
  <si>
    <t xml:space="preserve">in Brasilian Real (BRL) </t>
  </si>
  <si>
    <t>In million Brasilian Real (BRL) /in million EUR</t>
  </si>
  <si>
    <t xml:space="preserve">Total market value (in billion BRL) and per capita consumption (in BRL) </t>
  </si>
  <si>
    <t>1 EU-Countries: Production value for nursery stocks at producer price in current prices, provisional; Source: Eurostat</t>
  </si>
  <si>
    <t>6 Poland: Source:  D. Olewnicki, Institute of Horticultural Sciences, Warsaw University of Life Sciences</t>
  </si>
  <si>
    <t>6 Poland: Source: D. Olewnicki, Institute of Horticultural Sciences, Warsaw University of Life Sciences</t>
  </si>
  <si>
    <t>Pot plants and bedding plants</t>
  </si>
  <si>
    <t xml:space="preserve">Bedding plants </t>
  </si>
  <si>
    <t xml:space="preserve">Crops in the open </t>
  </si>
  <si>
    <t>Nursery  stocks</t>
  </si>
  <si>
    <t>Ornamental trees, shrubs</t>
  </si>
  <si>
    <t xml:space="preserve">Source: Hungarian Interbranch Organization for Ornamental Horticulture, 2020 </t>
  </si>
  <si>
    <t>Source: Ibraflor, Mercado Interno, 2020</t>
  </si>
  <si>
    <t>2020</t>
  </si>
  <si>
    <t>Source:  Department of Agriculture, Food and the Marine, Annual report 2020</t>
  </si>
  <si>
    <t>Source: Swedish Board of Agriculture, Garden production 2020</t>
  </si>
  <si>
    <t>Source: Swedish Board of Agriculture, Horticultural Census 2021</t>
  </si>
  <si>
    <t>20</t>
  </si>
  <si>
    <t>Source: Ibraflor</t>
  </si>
  <si>
    <r>
      <t xml:space="preserve">2020 </t>
    </r>
    <r>
      <rPr>
        <b/>
        <vertAlign val="superscript"/>
        <sz val="8"/>
        <color theme="1"/>
        <rFont val="Arial"/>
        <family val="2"/>
      </rPr>
      <t>1</t>
    </r>
  </si>
  <si>
    <t>Cut flowers, foliage and branches</t>
    <phoneticPr fontId="0" type="noConversion"/>
  </si>
  <si>
    <t>Cut flowers</t>
    <phoneticPr fontId="0" type="noConversion"/>
  </si>
  <si>
    <t>Roses</t>
    <phoneticPr fontId="0" type="noConversion"/>
  </si>
  <si>
    <t>Lilies</t>
    <phoneticPr fontId="0" type="noConversion"/>
  </si>
  <si>
    <t>Chrysanthemums</t>
    <phoneticPr fontId="0" type="noConversion"/>
  </si>
  <si>
    <t>Gerbera</t>
    <phoneticPr fontId="0" type="noConversion"/>
  </si>
  <si>
    <t>Carnations</t>
    <phoneticPr fontId="0" type="noConversion"/>
  </si>
  <si>
    <t>Gladioli</t>
    <phoneticPr fontId="0" type="noConversion"/>
  </si>
  <si>
    <t>Cut foliage</t>
    <phoneticPr fontId="0" type="noConversion"/>
  </si>
  <si>
    <t>Cut branches</t>
    <phoneticPr fontId="0" type="noConversion"/>
  </si>
  <si>
    <t>Pot plants</t>
    <phoneticPr fontId="0" type="noConversion"/>
  </si>
  <si>
    <t>Flowering and green pot plants</t>
    <phoneticPr fontId="0" type="noConversion"/>
  </si>
  <si>
    <t>Marantaceae</t>
    <phoneticPr fontId="0" type="noConversion"/>
  </si>
  <si>
    <t>Bromeliads</t>
    <phoneticPr fontId="0" type="noConversion"/>
  </si>
  <si>
    <t>Source: China Flower Association, 2021</t>
  </si>
  <si>
    <t>Anthurium</t>
    <phoneticPr fontId="0" type="noConversion"/>
  </si>
  <si>
    <t>Rhododendron and azalea</t>
    <phoneticPr fontId="0" type="noConversion"/>
  </si>
  <si>
    <t xml:space="preserve">Cymbidium </t>
    <phoneticPr fontId="0" type="noConversion"/>
  </si>
  <si>
    <t>Phalaenopsis</t>
    <phoneticPr fontId="0" type="noConversion"/>
  </si>
  <si>
    <t>Bonsai</t>
    <phoneticPr fontId="0" type="noConversion"/>
  </si>
  <si>
    <t>Bedding plants</t>
    <phoneticPr fontId="0" type="noConversion"/>
  </si>
  <si>
    <t>Nursery stock</t>
    <phoneticPr fontId="0" type="noConversion"/>
  </si>
  <si>
    <r>
      <rPr>
        <vertAlign val="superscript"/>
        <sz val="7"/>
        <color theme="1"/>
        <rFont val="Arial"/>
        <family val="2"/>
      </rPr>
      <t>1</t>
    </r>
    <r>
      <rPr>
        <sz val="7"/>
        <color theme="1"/>
        <rFont val="Arial"/>
        <family val="2"/>
      </rPr>
      <t xml:space="preserve"> enterprises with production area of 3 ha  or more, or with an yearly turnover of 5 mio RMB Yuan or more</t>
    </r>
  </si>
  <si>
    <t>Seedlings</t>
    <phoneticPr fontId="0" type="noConversion"/>
  </si>
  <si>
    <t>Bulbs</t>
    <phoneticPr fontId="0" type="noConversion"/>
  </si>
  <si>
    <t>AUSTRALIA</t>
  </si>
  <si>
    <t>Economic indicators  2020</t>
  </si>
  <si>
    <t xml:space="preserve">Population: </t>
  </si>
  <si>
    <t xml:space="preserve">millions </t>
  </si>
  <si>
    <t>Surface area:</t>
  </si>
  <si>
    <t>km²</t>
  </si>
  <si>
    <t>Population density:</t>
  </si>
  <si>
    <t>people per km²</t>
  </si>
  <si>
    <r>
      <t>Gross national income</t>
    </r>
    <r>
      <rPr>
        <b/>
        <vertAlign val="superscript"/>
        <sz val="10"/>
        <color theme="1"/>
        <rFont val="Arial"/>
        <family val="2"/>
      </rPr>
      <t>1</t>
    </r>
    <r>
      <rPr>
        <b/>
        <sz val="10"/>
        <color theme="1"/>
        <rFont val="Arial"/>
        <family val="2"/>
      </rPr>
      <t>:</t>
    </r>
  </si>
  <si>
    <t>in billion $</t>
  </si>
  <si>
    <t xml:space="preserve"> - per capita:</t>
  </si>
  <si>
    <t>in $</t>
  </si>
  <si>
    <t>Purchasing power parity:</t>
  </si>
  <si>
    <t xml:space="preserve">(gross national income) </t>
  </si>
  <si>
    <t>per capita in $</t>
  </si>
  <si>
    <t>Gross domestic product:</t>
  </si>
  <si>
    <t>% growth</t>
  </si>
  <si>
    <t xml:space="preserve">Gross domestic product: </t>
  </si>
  <si>
    <t xml:space="preserve">per capita % growth </t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</si>
  <si>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>Atlas method</t>
    </r>
  </si>
  <si>
    <t>Gross value of agricultural products</t>
  </si>
  <si>
    <t>Value in millions of  Australian Dollars</t>
  </si>
  <si>
    <t>2018/19</t>
  </si>
  <si>
    <t>2017/18</t>
  </si>
  <si>
    <t>2016/17</t>
  </si>
  <si>
    <t>Total agriculture</t>
  </si>
  <si>
    <t xml:space="preserve">Crops </t>
  </si>
  <si>
    <t xml:space="preserve">Nurseries, total </t>
  </si>
  <si>
    <t xml:space="preserve">Undercover </t>
  </si>
  <si>
    <t>Outdoor</t>
  </si>
  <si>
    <t xml:space="preserve">Cutflower, total </t>
  </si>
  <si>
    <t>2019/20</t>
  </si>
  <si>
    <t>2014/15</t>
  </si>
  <si>
    <t>2013/14</t>
  </si>
  <si>
    <t>2012/13</t>
  </si>
  <si>
    <t>2011/12</t>
  </si>
  <si>
    <t>Number of agricultural enterprises</t>
  </si>
  <si>
    <t>2013/12</t>
  </si>
  <si>
    <t>2012/11</t>
  </si>
  <si>
    <t>Nurseries</t>
  </si>
  <si>
    <t>Propagation plants</t>
  </si>
  <si>
    <t xml:space="preserve">Herbs and vegetables </t>
  </si>
  <si>
    <t xml:space="preserve">Fruit trees, nut trees and vines </t>
  </si>
  <si>
    <t>Bedding and potted color plants</t>
  </si>
  <si>
    <t>Indoor plants</t>
  </si>
  <si>
    <t xml:space="preserve"> Perennials, trees and shrubs</t>
  </si>
  <si>
    <t>Other plants</t>
  </si>
  <si>
    <t xml:space="preserve">Cut flowers  (in stems) </t>
  </si>
  <si>
    <t>Source: Australian Bureau of Statistics, Agricultural Commodities, Australia and state /territory 2016/17, 2019</t>
  </si>
  <si>
    <t>Area by state, in hectares</t>
  </si>
  <si>
    <t xml:space="preserve">in % </t>
  </si>
  <si>
    <t>New South Wales</t>
  </si>
  <si>
    <t>Victoria</t>
  </si>
  <si>
    <t>Queensland</t>
  </si>
  <si>
    <t>Western Australia</t>
  </si>
  <si>
    <t>Tasmania</t>
  </si>
  <si>
    <t>Other</t>
  </si>
  <si>
    <t xml:space="preserve">Imports </t>
  </si>
  <si>
    <t xml:space="preserve">Flowers and plants, value in 1 000 EUR </t>
  </si>
  <si>
    <t>Cut flowers and flower buds (HS-Code 0603)</t>
  </si>
  <si>
    <t>Bulbs, tubers, corms, etc. (HS-Code 0601)</t>
  </si>
  <si>
    <t>Live plants (including their roots) (HS-Code 0602)</t>
  </si>
  <si>
    <t>Foliage, branches and other parts of plants (HS-Code 0604)</t>
  </si>
  <si>
    <t xml:space="preserve">Exports </t>
  </si>
  <si>
    <t>Imports</t>
  </si>
  <si>
    <t xml:space="preserve">Cut flowers, value in 1 000 EUR </t>
  </si>
  <si>
    <t>Partner country</t>
  </si>
  <si>
    <t>Viet Nam</t>
  </si>
  <si>
    <t>Taipei, Chinese</t>
  </si>
  <si>
    <t>CANADA</t>
  </si>
  <si>
    <t xml:space="preserve">(Gross national income) </t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</si>
  <si>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Atlas method</t>
    </r>
  </si>
  <si>
    <t xml:space="preserve">heading: </t>
  </si>
  <si>
    <r>
      <t xml:space="preserve">Flowers and plants, greenhouse area </t>
    </r>
    <r>
      <rPr>
        <b/>
        <vertAlign val="superscript"/>
        <sz val="8"/>
        <color theme="1"/>
        <rFont val="Arial"/>
        <family val="2"/>
      </rPr>
      <t>1</t>
    </r>
  </si>
  <si>
    <t>Glass greenhouses</t>
  </si>
  <si>
    <r>
      <t xml:space="preserve">Rigid plastic </t>
    </r>
    <r>
      <rPr>
        <vertAlign val="superscript"/>
        <sz val="8"/>
        <color theme="1"/>
        <rFont val="Arial"/>
        <family val="2"/>
      </rPr>
      <t>2</t>
    </r>
  </si>
  <si>
    <t>Poly -film</t>
  </si>
  <si>
    <t>Cut flowers, field grown</t>
  </si>
  <si>
    <t xml:space="preserve">Nursery area, total </t>
  </si>
  <si>
    <t xml:space="preserve">    Open field </t>
  </si>
  <si>
    <t xml:space="preserve">open field </t>
  </si>
  <si>
    <t xml:space="preserve">    Container </t>
  </si>
  <si>
    <r>
      <rPr>
        <vertAlign val="superscript"/>
        <sz val="7"/>
        <color theme="1"/>
        <rFont val="Arial"/>
        <family val="2"/>
      </rPr>
      <t>1</t>
    </r>
    <r>
      <rPr>
        <sz val="7"/>
        <color theme="1"/>
        <rFont val="Arial"/>
        <family val="2"/>
      </rPr>
      <t xml:space="preserve">  Excludes mixed operations (vegetables, flowers and plants) </t>
    </r>
  </si>
  <si>
    <r>
      <rPr>
        <vertAlign val="superscript"/>
        <sz val="7"/>
        <color theme="1"/>
        <rFont val="Arial"/>
        <family val="2"/>
      </rPr>
      <t>2</t>
    </r>
    <r>
      <rPr>
        <sz val="7"/>
        <color theme="1"/>
        <rFont val="Arial"/>
        <family val="2"/>
      </rPr>
      <t xml:space="preserve"> Includes all other type of enclosed protection (rigid insulation, mine shafts, shelters) </t>
    </r>
  </si>
  <si>
    <t>Number of enterprises or operations</t>
  </si>
  <si>
    <t>Greenhouse operations, flowers and plants</t>
  </si>
  <si>
    <t>Operations with field grown cut flowers</t>
  </si>
  <si>
    <t xml:space="preserve">Results of the Census of Agriculture </t>
  </si>
  <si>
    <t xml:space="preserve">Floriculture </t>
  </si>
  <si>
    <r>
      <t>Nursery</t>
    </r>
    <r>
      <rPr>
        <b/>
        <vertAlign val="superscript"/>
        <sz val="8"/>
        <color theme="1"/>
        <rFont val="Arial"/>
        <family val="2"/>
      </rPr>
      <t xml:space="preserve"> 1</t>
    </r>
  </si>
  <si>
    <r>
      <rPr>
        <vertAlign val="superscript"/>
        <sz val="7"/>
        <color theme="1"/>
        <rFont val="Arial"/>
        <family val="2"/>
      </rPr>
      <t>1</t>
    </r>
    <r>
      <rPr>
        <sz val="7"/>
        <color theme="1"/>
        <rFont val="Arial"/>
        <family val="2"/>
      </rPr>
      <t xml:space="preserve"> In 2016 without operations producing tree seedlings for reforestation</t>
    </r>
  </si>
  <si>
    <r>
      <t>Number of farms</t>
    </r>
    <r>
      <rPr>
        <b/>
        <vertAlign val="superscript"/>
        <sz val="10"/>
        <color theme="1"/>
        <rFont val="Arial"/>
        <family val="2"/>
      </rPr>
      <t xml:space="preserve">  1</t>
    </r>
  </si>
  <si>
    <r>
      <t xml:space="preserve">Nursery </t>
    </r>
    <r>
      <rPr>
        <b/>
        <vertAlign val="superscript"/>
        <sz val="8"/>
        <color theme="1"/>
        <rFont val="Arial"/>
        <family val="2"/>
      </rPr>
      <t>2</t>
    </r>
  </si>
  <si>
    <r>
      <rPr>
        <vertAlign val="superscript"/>
        <sz val="7"/>
        <color theme="1"/>
        <rFont val="Arial"/>
        <family val="2"/>
      </rPr>
      <t xml:space="preserve">1 </t>
    </r>
    <r>
      <rPr>
        <sz val="7"/>
        <color theme="1"/>
        <rFont val="Arial"/>
        <family val="2"/>
      </rPr>
      <t xml:space="preserve">Includes all farms producing floricultural products, nursery plants or christmas trees </t>
    </r>
  </si>
  <si>
    <r>
      <rPr>
        <vertAlign val="superscript"/>
        <sz val="7"/>
        <color theme="1"/>
        <rFont val="Arial"/>
        <family val="2"/>
      </rPr>
      <t>2</t>
    </r>
    <r>
      <rPr>
        <sz val="7"/>
        <color theme="1"/>
        <rFont val="Arial"/>
        <family val="2"/>
      </rPr>
      <t xml:space="preserve"> In 2016 without operations producing tree seedlings for reforestation</t>
    </r>
  </si>
  <si>
    <t xml:space="preserve">Source: Statistical overview Canadian Ornamental Industry- 2016, Agriculture and Agri-Food Canada, 2018 </t>
  </si>
  <si>
    <t>Cut flowers and cuttings</t>
  </si>
  <si>
    <t xml:space="preserve">In 1 000 stems </t>
  </si>
  <si>
    <t>Antirrhinum (Snapdragon)</t>
  </si>
  <si>
    <t>Freesias</t>
  </si>
  <si>
    <t>In 1 000 pieces, field and container grown</t>
  </si>
  <si>
    <t>Conifer trees</t>
  </si>
  <si>
    <t>2 461</t>
  </si>
  <si>
    <t>Shade and ornamental trees</t>
  </si>
  <si>
    <t xml:space="preserve">Deciduous shrubs (including roses) </t>
  </si>
  <si>
    <t>Evergreen and conifer shrubs</t>
  </si>
  <si>
    <t>Evergreen and broadleaf shrubs</t>
  </si>
  <si>
    <t xml:space="preserve">Small fruit bushes </t>
  </si>
  <si>
    <t>Perennials and annuals</t>
  </si>
  <si>
    <t>15 619</t>
  </si>
  <si>
    <t>Source: Statistics Canada, Table 32-10-0031-01 Nursery tree and plant production, 2021</t>
  </si>
  <si>
    <t>Flowers and plants, potted</t>
  </si>
  <si>
    <t>In 1 000 pieces, stems or pots</t>
  </si>
  <si>
    <t>Indoor plants, potted</t>
  </si>
  <si>
    <t xml:space="preserve">Roses, miniature </t>
  </si>
  <si>
    <t>African violets</t>
  </si>
  <si>
    <t>Tulips, indoor potted</t>
  </si>
  <si>
    <t>Azalea</t>
  </si>
  <si>
    <t>Foliage and green plants</t>
  </si>
  <si>
    <t>Indoor hanging pots</t>
  </si>
  <si>
    <t>Other indoor potted plants</t>
  </si>
  <si>
    <t>Outdoor plants, potted</t>
  </si>
  <si>
    <t>Geraniums</t>
  </si>
  <si>
    <t>Calibrachoas</t>
  </si>
  <si>
    <t>Vegetable plants</t>
  </si>
  <si>
    <t>Outdoor potted fine herb plants</t>
  </si>
  <si>
    <t>Outdoor hanging pots</t>
  </si>
  <si>
    <t>Other outdoor potted pots</t>
  </si>
  <si>
    <t>Herbaceous flowering perennials</t>
  </si>
  <si>
    <t>Total potted plants, in- and outdoor</t>
  </si>
  <si>
    <t xml:space="preserve">Cuttings, pot plants </t>
  </si>
  <si>
    <t xml:space="preserve">in Can Dollar </t>
  </si>
  <si>
    <t xml:space="preserve">Cuttings </t>
  </si>
  <si>
    <t>Ornamental bedding plants</t>
  </si>
  <si>
    <t xml:space="preserve">Potted plants </t>
  </si>
  <si>
    <t>farm gate value (before sales tax)</t>
  </si>
  <si>
    <t xml:space="preserve">Farm gate value (before sales tax) </t>
  </si>
  <si>
    <t xml:space="preserve">Value in million CAD, Farm gate value (before sales tax) </t>
  </si>
  <si>
    <t>Potted plants</t>
  </si>
  <si>
    <t xml:space="preserve">Direct sales to the public </t>
  </si>
  <si>
    <t>Fruit growers</t>
  </si>
  <si>
    <t>Landscape contractors</t>
  </si>
  <si>
    <t>Garden centres</t>
  </si>
  <si>
    <t>Mass market chain stores</t>
  </si>
  <si>
    <t>Other growers</t>
  </si>
  <si>
    <t>Exported</t>
  </si>
  <si>
    <t>Government and public agencies</t>
  </si>
  <si>
    <t>Other channels</t>
  </si>
  <si>
    <t>Distribution of production area in 2020</t>
  </si>
  <si>
    <t>Production of nursery stock</t>
  </si>
  <si>
    <t>Production area</t>
  </si>
  <si>
    <t>In ha</t>
  </si>
  <si>
    <t>In %</t>
  </si>
  <si>
    <t>Ontario</t>
  </si>
  <si>
    <t>British Columbia</t>
  </si>
  <si>
    <t>Alberta</t>
  </si>
  <si>
    <t>Quebec</t>
  </si>
  <si>
    <t>Manitoba</t>
  </si>
  <si>
    <t>Saskatchewan</t>
  </si>
  <si>
    <t>Nova Scotia</t>
  </si>
  <si>
    <t>New Brunswick</t>
  </si>
  <si>
    <t xml:space="preserve">CANADA  - External trade ornamental horticultural products </t>
  </si>
  <si>
    <t xml:space="preserve">Bulbs, tubers etc. </t>
  </si>
  <si>
    <t xml:space="preserve">    Bulbs and tubers, corms etc. dormant</t>
  </si>
  <si>
    <t xml:space="preserve">    Bulbs and tubers, in growth or flower</t>
  </si>
  <si>
    <t xml:space="preserve">Live plants etc. </t>
  </si>
  <si>
    <t xml:space="preserve">    Unrooted cuttings and slips</t>
  </si>
  <si>
    <t xml:space="preserve">    Fruit trees and bushes</t>
  </si>
  <si>
    <t xml:space="preserve">    Rhododendrons and azaleas</t>
  </si>
  <si>
    <t xml:space="preserve">    Roses, plants</t>
  </si>
  <si>
    <t xml:space="preserve">    Mushroom spawn and other life plants</t>
  </si>
  <si>
    <t>Other cut flowers, fresh</t>
  </si>
  <si>
    <t>Cut flowers, dried or otherwise treated</t>
  </si>
  <si>
    <t>Foliage, Branches, other parts of plants, fresh</t>
  </si>
  <si>
    <t>Foliage, Branches, other parts of plants, treated</t>
  </si>
  <si>
    <t>Partner Country</t>
  </si>
  <si>
    <t xml:space="preserve"> Imports </t>
  </si>
  <si>
    <t xml:space="preserve"> Cut foliage and branches, value in 1 000 EUR</t>
  </si>
  <si>
    <t xml:space="preserve">Bulbs </t>
  </si>
  <si>
    <t>Bulbs and tubers, corms etc., dormant</t>
  </si>
  <si>
    <t>Bulbs and tubers, in growth or flower</t>
  </si>
  <si>
    <t xml:space="preserve">Live plants </t>
  </si>
  <si>
    <t>Unrooted cutings and slips</t>
  </si>
  <si>
    <t>Fruit trees and bushes</t>
  </si>
  <si>
    <t>Rhododendrons and azaleas</t>
  </si>
  <si>
    <t>Roses, plants</t>
  </si>
  <si>
    <t>Mushroom spawn and other life plants</t>
  </si>
  <si>
    <t>Foliage, branches, other parts of plants, fresh</t>
  </si>
  <si>
    <t>Foliage, branches, other parts of plants, treated</t>
  </si>
  <si>
    <t>Cut flowers and cut foliage, value in 1 000 EUR</t>
  </si>
  <si>
    <t>Cut foliage, branches</t>
  </si>
  <si>
    <t>Panama</t>
  </si>
  <si>
    <t>Bermuda</t>
  </si>
  <si>
    <t>COLOMBIA</t>
  </si>
  <si>
    <r>
      <rPr>
        <vertAlign val="superscript"/>
        <sz val="8"/>
        <color theme="1"/>
        <rFont val="Arial"/>
        <family val="2"/>
      </rPr>
      <t xml:space="preserve">1 </t>
    </r>
    <r>
      <rPr>
        <sz val="8"/>
        <color theme="1"/>
        <rFont val="Arial"/>
        <family val="2"/>
      </rPr>
      <t>Atlas method</t>
    </r>
  </si>
  <si>
    <r>
      <t xml:space="preserve">2012 </t>
    </r>
    <r>
      <rPr>
        <b/>
        <vertAlign val="superscript"/>
        <sz val="10"/>
        <color theme="1"/>
        <rFont val="Arial"/>
        <family val="2"/>
      </rPr>
      <t>2</t>
    </r>
  </si>
  <si>
    <r>
      <rPr>
        <vertAlign val="superscript"/>
        <sz val="7"/>
        <color theme="1"/>
        <rFont val="Arial"/>
        <family val="2"/>
      </rPr>
      <t xml:space="preserve">2 </t>
    </r>
    <r>
      <rPr>
        <sz val="7"/>
        <color theme="1"/>
        <rFont val="Arial"/>
        <family val="2"/>
      </rPr>
      <t>from 2012 on figures not comparable with previous years, method changed</t>
    </r>
  </si>
  <si>
    <t>Hydrangea</t>
  </si>
  <si>
    <t xml:space="preserve">Carnations </t>
  </si>
  <si>
    <t xml:space="preserve">Chrysanthemums </t>
  </si>
  <si>
    <t>Cocculus</t>
  </si>
  <si>
    <t>Lily</t>
  </si>
  <si>
    <t>Eucalyptus</t>
  </si>
  <si>
    <t>Leucadendron</t>
  </si>
  <si>
    <t>Source: Asocolflores/ICA, 2019, July 2018</t>
  </si>
  <si>
    <t xml:space="preserve">Roses </t>
  </si>
  <si>
    <t>Distribution of production area in 2018</t>
  </si>
  <si>
    <t>Production of cut flowers and cut foliage</t>
  </si>
  <si>
    <t>Total: 7 665 ha (2018)</t>
  </si>
  <si>
    <t xml:space="preserve">in ha </t>
  </si>
  <si>
    <t>Cundinamarca</t>
  </si>
  <si>
    <t>Antioquia</t>
  </si>
  <si>
    <t>Caldas</t>
  </si>
  <si>
    <t>&lt;1</t>
  </si>
  <si>
    <t>Boyacá</t>
  </si>
  <si>
    <t>Valle de Cauca</t>
  </si>
  <si>
    <t>Risaralda</t>
  </si>
  <si>
    <t>Norte de Santander</t>
  </si>
  <si>
    <t>Source: Ascolflores, ICA, 2019, July 2018</t>
  </si>
  <si>
    <t xml:space="preserve">Colombia - External trade ornamental horticultural products </t>
  </si>
  <si>
    <t>Flowers and plants, value in 1 000 EUR</t>
  </si>
  <si>
    <t>Foliage, branches and other parts of plants  (HS-Code 0604)</t>
  </si>
  <si>
    <t>Flowers and plants, quantity in tons</t>
  </si>
  <si>
    <t>Cut flowers, fresh, value in 1 000 EUR</t>
  </si>
  <si>
    <t>Russian Federation</t>
  </si>
  <si>
    <t>Chile</t>
  </si>
  <si>
    <t>Czech Republic</t>
  </si>
  <si>
    <t>Ukraine</t>
  </si>
  <si>
    <t xml:space="preserve"> Exports </t>
  </si>
  <si>
    <t>Hortensia</t>
  </si>
  <si>
    <t xml:space="preserve">Other cut flowers, fresh </t>
  </si>
  <si>
    <t xml:space="preserve">Other cut flowers, treated </t>
  </si>
  <si>
    <t>Roses, fresh, value in 1 000 EUR</t>
  </si>
  <si>
    <t>Kazakhstan</t>
  </si>
  <si>
    <t>Romania</t>
  </si>
  <si>
    <t>DENMARK</t>
  </si>
  <si>
    <r>
      <t xml:space="preserve">Production value </t>
    </r>
    <r>
      <rPr>
        <b/>
        <sz val="10"/>
        <color theme="1"/>
        <rFont val="Arial"/>
        <family val="2"/>
      </rPr>
      <t>at basic price</t>
    </r>
  </si>
  <si>
    <t>Values at current prices (In million EUR)</t>
  </si>
  <si>
    <t>42 900</t>
  </si>
  <si>
    <t>Year</t>
  </si>
  <si>
    <r>
      <t>Ornamental plants and flowers</t>
    </r>
    <r>
      <rPr>
        <b/>
        <vertAlign val="superscript"/>
        <sz val="10"/>
        <color theme="1"/>
        <rFont val="Arial"/>
        <family val="2"/>
      </rPr>
      <t xml:space="preserve"> 1</t>
    </r>
  </si>
  <si>
    <t>2020p</t>
  </si>
  <si>
    <r>
      <t>Gross national income</t>
    </r>
    <r>
      <rPr>
        <b/>
        <vertAlign val="superscript"/>
        <sz val="10"/>
        <color theme="1"/>
        <rFont val="Arial"/>
        <family val="2"/>
      </rPr>
      <t xml:space="preserve"> 1</t>
    </r>
    <r>
      <rPr>
        <b/>
        <sz val="10"/>
        <color theme="1"/>
        <rFont val="Arial"/>
        <family val="2"/>
      </rPr>
      <t>:</t>
    </r>
  </si>
  <si>
    <t>Source: Eurostat</t>
  </si>
  <si>
    <t>Total under protection</t>
  </si>
  <si>
    <t xml:space="preserve">Under protection, total </t>
  </si>
  <si>
    <t xml:space="preserve">   Flowering pot plants</t>
  </si>
  <si>
    <t xml:space="preserve">   Foliage pot plants</t>
  </si>
  <si>
    <t>Bedding plants etc.</t>
  </si>
  <si>
    <t xml:space="preserve">Bulbs and flowers </t>
  </si>
  <si>
    <t>Bulbs and flowers</t>
  </si>
  <si>
    <t xml:space="preserve">Source: Statistics Denmark, Statbank Business sectors/Agriculture, horticulture and forestry/Crops/ Crops in green house  by unit, region, crop and time (VHUS), Crops by area, unit, crop and time </t>
  </si>
  <si>
    <t>Nursery stock, christmas trees an decorative greenery</t>
  </si>
  <si>
    <t xml:space="preserve">   Area under protection</t>
  </si>
  <si>
    <t>Christmas trees and decorative greenery</t>
  </si>
  <si>
    <t xml:space="preserve">   With area under protection </t>
  </si>
  <si>
    <t>Nursery</t>
  </si>
  <si>
    <t>stock</t>
  </si>
  <si>
    <t xml:space="preserve">In ha </t>
  </si>
  <si>
    <t>Syddanmark</t>
  </si>
  <si>
    <t>Midtjylland</t>
  </si>
  <si>
    <t>Sjælland</t>
  </si>
  <si>
    <t>Hovedstaden</t>
  </si>
  <si>
    <t>Nordjylland</t>
  </si>
  <si>
    <t>Production of christmas trees and decorative greenery</t>
  </si>
  <si>
    <t xml:space="preserve">Christmas </t>
  </si>
  <si>
    <t>trees</t>
  </si>
  <si>
    <t>Source: Statistics Denmark, Statbank, Business sectors/Agriculture/Crops/Cultivated area by region, unit and crop</t>
  </si>
  <si>
    <t>Denmark - External trade ornamental horticultural products</t>
  </si>
  <si>
    <t>Live plants (with roots) and cuttings (without roots)</t>
  </si>
  <si>
    <t>Live plants (excl. Fruit trees and bushes)</t>
  </si>
  <si>
    <t>Cuttings and slips (without roots)</t>
  </si>
  <si>
    <t>Cut foliage, branches, mosses and lichens etc., fresh or treated</t>
  </si>
  <si>
    <t>Cut foliage, branches, mosses and lichens etc. , fresh (incl. Christmas trees)</t>
  </si>
  <si>
    <t>Cut foliage, branches, mosses and lichens, dried or treated</t>
  </si>
  <si>
    <t>Bulbs, tubers, etc.</t>
  </si>
  <si>
    <t>Bulbs, tubers, etc., flowering or in growth</t>
  </si>
  <si>
    <t>Bulbs, tubers, etc., dormant</t>
  </si>
  <si>
    <t>Cut flowers, treated</t>
  </si>
  <si>
    <t>Lithuania</t>
  </si>
  <si>
    <t>Imports by Denmark</t>
  </si>
  <si>
    <t>Exports by Denmark</t>
  </si>
  <si>
    <t>ECUADOR</t>
  </si>
  <si>
    <t>Population:</t>
  </si>
  <si>
    <t xml:space="preserve">Population density: </t>
  </si>
  <si>
    <r>
      <t>Gross national income</t>
    </r>
    <r>
      <rPr>
        <b/>
        <vertAlign val="superscript"/>
        <sz val="10"/>
        <color theme="1"/>
        <rFont val="Arial"/>
        <family val="2"/>
      </rPr>
      <t>1</t>
    </r>
    <r>
      <rPr>
        <b/>
        <sz val="10"/>
        <color theme="1"/>
        <rFont val="Arial"/>
        <family val="2"/>
      </rPr>
      <t xml:space="preserve"> :</t>
    </r>
  </si>
  <si>
    <r>
      <t xml:space="preserve">Area in hectares </t>
    </r>
    <r>
      <rPr>
        <b/>
        <vertAlign val="superscript"/>
        <sz val="10"/>
        <color theme="1"/>
        <rFont val="Arial"/>
        <family val="2"/>
      </rPr>
      <t>1</t>
    </r>
  </si>
  <si>
    <t>Bajo invernadero</t>
  </si>
  <si>
    <t xml:space="preserve">Other flowers </t>
  </si>
  <si>
    <t>Rosa</t>
  </si>
  <si>
    <t>Delphinium</t>
  </si>
  <si>
    <t>Clavel</t>
  </si>
  <si>
    <t>Hypericum</t>
  </si>
  <si>
    <t>Other annual flowers</t>
  </si>
  <si>
    <t>otras flores transitorias</t>
  </si>
  <si>
    <t>Other perennial flowers</t>
  </si>
  <si>
    <t>otras flores permanentes</t>
  </si>
  <si>
    <t>Campo abierto</t>
  </si>
  <si>
    <t>Girasoles</t>
  </si>
  <si>
    <t xml:space="preserve">   totales </t>
  </si>
  <si>
    <r>
      <rPr>
        <vertAlign val="superscript"/>
        <sz val="7"/>
        <color theme="1"/>
        <rFont val="Arial"/>
        <family val="2"/>
      </rPr>
      <t xml:space="preserve">1 </t>
    </r>
    <r>
      <rPr>
        <sz val="7"/>
        <color theme="1"/>
        <rFont val="Arial"/>
        <family val="2"/>
      </rPr>
      <t>planted surface (plantada o sembrada)</t>
    </r>
  </si>
  <si>
    <t xml:space="preserve">Production in million pieces </t>
  </si>
  <si>
    <t>Distribution of production area in 2013</t>
  </si>
  <si>
    <t xml:space="preserve">Production of cut flowers </t>
  </si>
  <si>
    <t xml:space="preserve">Total: 9 328 ha </t>
  </si>
  <si>
    <t>Production of cut flowers 2013</t>
  </si>
  <si>
    <t xml:space="preserve">Production area </t>
  </si>
  <si>
    <t>in %</t>
  </si>
  <si>
    <t>Pichincha</t>
  </si>
  <si>
    <t>Cotopaxi</t>
  </si>
  <si>
    <t>Carchi</t>
  </si>
  <si>
    <t>Imbaruba</t>
  </si>
  <si>
    <t>Azuay</t>
  </si>
  <si>
    <t xml:space="preserve">others </t>
  </si>
  <si>
    <t xml:space="preserve">Production of roses (cut flowers) in 2013 </t>
  </si>
  <si>
    <t xml:space="preserve">Total: 5 573 ha </t>
  </si>
  <si>
    <t>Cut Flower Rosa</t>
  </si>
  <si>
    <t>Canar</t>
  </si>
  <si>
    <t xml:space="preserve">Source: Instituto Nacional de Estadistica y Censos (INEC) ESPAC - 2013 Bases de Datos </t>
  </si>
  <si>
    <t>ECUADOR  External trade ornamental horticultural products</t>
  </si>
  <si>
    <t xml:space="preserve">Export </t>
  </si>
  <si>
    <t>Qatar</t>
  </si>
  <si>
    <t>Kuwait</t>
  </si>
  <si>
    <t>Belarus</t>
  </si>
  <si>
    <t>Trinidad and Tobago</t>
  </si>
  <si>
    <t>United Arab Emirates</t>
  </si>
  <si>
    <t xml:space="preserve">Exports  </t>
  </si>
  <si>
    <t>Others cut flowers, fresh</t>
  </si>
  <si>
    <t>Cut flowers, quantity in tons</t>
  </si>
  <si>
    <t>FRANCE</t>
  </si>
  <si>
    <r>
      <t>Production value </t>
    </r>
    <r>
      <rPr>
        <b/>
        <sz val="10"/>
        <color theme="1"/>
        <rFont val="Arial"/>
        <family val="2"/>
      </rPr>
      <t>at basic price</t>
    </r>
  </si>
  <si>
    <t>Value at current prices (In million EUR)</t>
  </si>
  <si>
    <t xml:space="preserve">Flowers and ornamental plants </t>
  </si>
  <si>
    <t>Distribution of production area in 2010</t>
  </si>
  <si>
    <t>Cut flowers and foliage</t>
  </si>
  <si>
    <t>Production of flowers and ornamental plants</t>
  </si>
  <si>
    <t xml:space="preserve">Total: 9 816 ha </t>
  </si>
  <si>
    <t xml:space="preserve">Flower bulbs </t>
  </si>
  <si>
    <t xml:space="preserve">Bedding plants and perennials </t>
  </si>
  <si>
    <t xml:space="preserve">Flower and </t>
  </si>
  <si>
    <t>Cuttings and young plants</t>
  </si>
  <si>
    <t>ornamental plants</t>
  </si>
  <si>
    <r>
      <rPr>
        <vertAlign val="superscript"/>
        <sz val="7"/>
        <color theme="1"/>
        <rFont val="Arial"/>
        <family val="2"/>
      </rPr>
      <t>1</t>
    </r>
    <r>
      <rPr>
        <sz val="7"/>
        <color theme="1"/>
        <rFont val="Arial"/>
        <family val="2"/>
      </rPr>
      <t xml:space="preserve"> provisional</t>
    </r>
  </si>
  <si>
    <t>Source: Agreste, Statistique Agricole Annuelle</t>
  </si>
  <si>
    <t xml:space="preserve">  Aquitaine</t>
  </si>
  <si>
    <t xml:space="preserve">  Bourgogne</t>
  </si>
  <si>
    <t xml:space="preserve">  Bretagne </t>
  </si>
  <si>
    <t xml:space="preserve">  Centre</t>
  </si>
  <si>
    <t xml:space="preserve">  Ile-de-France</t>
  </si>
  <si>
    <t>Container</t>
  </si>
  <si>
    <t xml:space="preserve">  Languedoc-Roussillon</t>
  </si>
  <si>
    <t xml:space="preserve">Under protection (tunnels etc.) </t>
  </si>
  <si>
    <t xml:space="preserve">  Midi-Pyrenees</t>
  </si>
  <si>
    <t>In glasshouses</t>
  </si>
  <si>
    <t xml:space="preserve">  Nord-Pas-de-Calais</t>
  </si>
  <si>
    <t xml:space="preserve">  Pays de la Loire</t>
  </si>
  <si>
    <t>Source: FranceAgriMer, 2020: Les filières de l’horticulture et de la pépinière en France</t>
  </si>
  <si>
    <t xml:space="preserve">  Poitou-Charentes</t>
  </si>
  <si>
    <t xml:space="preserve">  Provence-Alpes-Côte dÁzur</t>
  </si>
  <si>
    <t>Flowers and plants  2019</t>
  </si>
  <si>
    <t xml:space="preserve">  Rhone-Alpes</t>
  </si>
  <si>
    <t>Area and number of enterprises by region</t>
  </si>
  <si>
    <t>  Other regions*</t>
  </si>
  <si>
    <t xml:space="preserve">Number of </t>
  </si>
  <si>
    <t xml:space="preserve">Area </t>
  </si>
  <si>
    <t xml:space="preserve">Area under </t>
  </si>
  <si>
    <t> *incl. oversea regions</t>
  </si>
  <si>
    <t xml:space="preserve">By region </t>
  </si>
  <si>
    <t>Grand Est</t>
  </si>
  <si>
    <t>Bourgogne Franche Comte</t>
  </si>
  <si>
    <t>Production of ornamental nursery stock, fruit and forest trees</t>
  </si>
  <si>
    <t>Nouvelle Aquitaine</t>
  </si>
  <si>
    <t xml:space="preserve">Total: 11 724 ha </t>
  </si>
  <si>
    <t>Occitanie</t>
  </si>
  <si>
    <t>Auvergne Rhone Alpes</t>
  </si>
  <si>
    <t>Ornamental nursery stocks,</t>
  </si>
  <si>
    <r>
      <t xml:space="preserve">PACA </t>
    </r>
    <r>
      <rPr>
        <vertAlign val="superscript"/>
        <sz val="10"/>
        <color theme="1"/>
        <rFont val="Arial"/>
        <family val="2"/>
      </rPr>
      <t>1</t>
    </r>
  </si>
  <si>
    <t xml:space="preserve"> fruit and forest trees</t>
  </si>
  <si>
    <r>
      <rPr>
        <vertAlign val="superscript"/>
        <sz val="7"/>
        <color theme="1"/>
        <rFont val="Calibri"/>
        <family val="2"/>
      </rPr>
      <t xml:space="preserve">1 </t>
    </r>
    <r>
      <rPr>
        <sz val="7"/>
        <color theme="1"/>
        <rFont val="Calibri"/>
        <family val="2"/>
      </rPr>
      <t xml:space="preserve">Provence-Alpes-Cote d´Azur </t>
    </r>
  </si>
  <si>
    <t>Flowers and plants  2018</t>
  </si>
  <si>
    <t xml:space="preserve">  Basse-Normandie</t>
  </si>
  <si>
    <t xml:space="preserve">In </t>
  </si>
  <si>
    <t xml:space="preserve"> glasshoueses </t>
  </si>
  <si>
    <t>containern</t>
  </si>
  <si>
    <t>(tunnels)</t>
  </si>
  <si>
    <t>Hauts de France</t>
  </si>
  <si>
    <t>Normandie</t>
  </si>
  <si>
    <t>Bretagne</t>
  </si>
  <si>
    <t>Pays de la Loire</t>
  </si>
  <si>
    <t>Centre Val de Loire</t>
  </si>
  <si>
    <t>Ile de France</t>
  </si>
  <si>
    <t xml:space="preserve">  Picardie</t>
  </si>
  <si>
    <t>Source: FranceAgriMer, 2018: Observatoire des donnèes structurelles des entreprises de production de l`horticulture et de la pèpinière ornamentales</t>
  </si>
  <si>
    <t xml:space="preserve">  Other regions*</t>
  </si>
  <si>
    <t>*incl. oversea regions</t>
  </si>
  <si>
    <t>Source: Recensement agricole 2010</t>
  </si>
  <si>
    <t>Number of enterprises, sales volume in million Euros</t>
  </si>
  <si>
    <t xml:space="preserve">Sales volume </t>
  </si>
  <si>
    <t>Production and retail market</t>
  </si>
  <si>
    <t>Production only</t>
  </si>
  <si>
    <t xml:space="preserve">Figure 1 </t>
  </si>
  <si>
    <t xml:space="preserve">Young plants (Pot, bedding plants) </t>
  </si>
  <si>
    <t>Young plants (Nursery stock)</t>
  </si>
  <si>
    <t xml:space="preserve">Value of sales by plant category </t>
  </si>
  <si>
    <t xml:space="preserve">In million EUR </t>
  </si>
  <si>
    <t>Young plants (pot plants)</t>
  </si>
  <si>
    <t>Young plants (bedding plants)</t>
  </si>
  <si>
    <t>Young plants (nursery stock)</t>
  </si>
  <si>
    <t xml:space="preserve">In 1 000 EUR </t>
  </si>
  <si>
    <r>
      <rPr>
        <vertAlign val="superscript"/>
        <sz val="7"/>
        <color theme="1"/>
        <rFont val="Calibri"/>
        <family val="2"/>
      </rPr>
      <t>1</t>
    </r>
    <r>
      <rPr>
        <sz val="7"/>
        <color theme="1"/>
        <rFont val="Calibri"/>
        <family val="2"/>
      </rPr>
      <t xml:space="preserve"> Provence-Alpes-Cote d´Azur </t>
    </r>
  </si>
  <si>
    <t>France - External trade ornamental horticultural products</t>
  </si>
  <si>
    <t>Fruit trees, shrubs and bushes</t>
  </si>
  <si>
    <t>Imports by France</t>
  </si>
  <si>
    <t>Algeria</t>
  </si>
  <si>
    <t>Exports by France</t>
  </si>
  <si>
    <r>
      <t>US</t>
    </r>
    <r>
      <rPr>
        <b/>
        <vertAlign val="superscript"/>
        <sz val="8"/>
        <color theme="1"/>
        <rFont val="Arial"/>
        <family val="2"/>
      </rPr>
      <t>2</t>
    </r>
  </si>
  <si>
    <r>
      <t>CO</t>
    </r>
    <r>
      <rPr>
        <b/>
        <vertAlign val="superscript"/>
        <sz val="8"/>
        <color theme="1"/>
        <rFont val="Arial"/>
        <family val="2"/>
      </rPr>
      <t>3</t>
    </r>
  </si>
  <si>
    <r>
      <t>EC</t>
    </r>
    <r>
      <rPr>
        <b/>
        <vertAlign val="superscript"/>
        <sz val="8"/>
        <color theme="1"/>
        <rFont val="Arial"/>
        <family val="2"/>
      </rPr>
      <t>3</t>
    </r>
  </si>
  <si>
    <r>
      <t>CN</t>
    </r>
    <r>
      <rPr>
        <b/>
        <vertAlign val="superscript"/>
        <sz val="8"/>
        <color theme="1"/>
        <rFont val="Arial"/>
        <family val="2"/>
      </rPr>
      <t>4</t>
    </r>
  </si>
  <si>
    <r>
      <t xml:space="preserve">JP </t>
    </r>
    <r>
      <rPr>
        <b/>
        <vertAlign val="superscript"/>
        <sz val="8"/>
        <color theme="1"/>
        <rFont val="Arial"/>
        <family val="2"/>
      </rPr>
      <t>6</t>
    </r>
  </si>
  <si>
    <r>
      <t>NL</t>
    </r>
    <r>
      <rPr>
        <b/>
        <vertAlign val="superscript"/>
        <sz val="8"/>
        <color theme="1"/>
        <rFont val="Arial"/>
        <family val="2"/>
      </rPr>
      <t>5</t>
    </r>
  </si>
  <si>
    <r>
      <t>DE</t>
    </r>
    <r>
      <rPr>
        <b/>
        <vertAlign val="superscript"/>
        <sz val="8"/>
        <color theme="1"/>
        <rFont val="Arial"/>
        <family val="2"/>
      </rPr>
      <t>5</t>
    </r>
  </si>
  <si>
    <r>
      <t>ES</t>
    </r>
    <r>
      <rPr>
        <b/>
        <vertAlign val="superscript"/>
        <sz val="8"/>
        <color theme="1"/>
        <rFont val="Arial"/>
        <family val="2"/>
      </rPr>
      <t>5</t>
    </r>
  </si>
  <si>
    <r>
      <t>FR</t>
    </r>
    <r>
      <rPr>
        <b/>
        <vertAlign val="superscript"/>
        <sz val="8"/>
        <color theme="1"/>
        <rFont val="Arial"/>
        <family val="2"/>
      </rPr>
      <t>5</t>
    </r>
  </si>
  <si>
    <r>
      <t>UK</t>
    </r>
    <r>
      <rPr>
        <b/>
        <vertAlign val="superscript"/>
        <sz val="8"/>
        <color theme="1"/>
        <rFont val="Arial"/>
        <family val="2"/>
      </rPr>
      <t>6</t>
    </r>
  </si>
  <si>
    <r>
      <rPr>
        <vertAlign val="superscript"/>
        <sz val="7"/>
        <color theme="1"/>
        <rFont val="Arial"/>
        <family val="2"/>
      </rPr>
      <t>1</t>
    </r>
    <r>
      <rPr>
        <sz val="7"/>
        <color theme="1"/>
        <rFont val="Arial"/>
        <family val="2"/>
      </rPr>
      <t xml:space="preserve"> Cut flowers, cut foliage, pot plants and bedding plants</t>
    </r>
  </si>
  <si>
    <r>
      <rPr>
        <vertAlign val="superscript"/>
        <sz val="7"/>
        <color theme="1"/>
        <rFont val="Arial"/>
        <family val="2"/>
      </rPr>
      <t xml:space="preserve">2 </t>
    </r>
    <r>
      <rPr>
        <sz val="7"/>
        <color theme="1"/>
        <rFont val="Arial"/>
        <family val="2"/>
      </rPr>
      <t>USA: Census of Agriculture 2017</t>
    </r>
  </si>
  <si>
    <r>
      <rPr>
        <vertAlign val="superscript"/>
        <sz val="7"/>
        <color theme="1"/>
        <rFont val="Arial"/>
        <family val="2"/>
      </rPr>
      <t>3</t>
    </r>
    <r>
      <rPr>
        <sz val="7"/>
        <color theme="1"/>
        <rFont val="Arial"/>
        <family val="2"/>
      </rPr>
      <t xml:space="preserve"> Export value for cut flowers and cut foliage</t>
    </r>
  </si>
  <si>
    <r>
      <rPr>
        <vertAlign val="superscript"/>
        <sz val="7"/>
        <color theme="1"/>
        <rFont val="Arial"/>
        <family val="2"/>
      </rPr>
      <t>4</t>
    </r>
    <r>
      <rPr>
        <sz val="7"/>
        <color theme="1"/>
        <rFont val="Arial"/>
        <family val="2"/>
      </rPr>
      <t xml:space="preserve"> Source: China Flowers Association </t>
    </r>
  </si>
  <si>
    <r>
      <rPr>
        <vertAlign val="superscript"/>
        <sz val="7"/>
        <color theme="1"/>
        <rFont val="Arial"/>
        <family val="2"/>
      </rPr>
      <t>5</t>
    </r>
    <r>
      <rPr>
        <sz val="7"/>
        <color theme="1"/>
        <rFont val="Arial"/>
        <family val="2"/>
      </rPr>
      <t xml:space="preserve"> Cut flowers, cut foliage, pot plants and bedding plants, including Christmas trees, Source: Eurostat</t>
    </r>
  </si>
  <si>
    <r>
      <rPr>
        <vertAlign val="superscript"/>
        <sz val="7"/>
        <color theme="1"/>
        <rFont val="Arial"/>
        <family val="2"/>
      </rPr>
      <t>6</t>
    </r>
    <r>
      <rPr>
        <sz val="7"/>
        <color theme="1"/>
        <rFont val="Arial"/>
        <family val="2"/>
      </rPr>
      <t xml:space="preserve"> Value flowers and bulbs</t>
    </r>
  </si>
  <si>
    <t>CO</t>
  </si>
  <si>
    <t>EC</t>
  </si>
  <si>
    <r>
      <t>CN</t>
    </r>
    <r>
      <rPr>
        <b/>
        <vertAlign val="superscript"/>
        <sz val="8"/>
        <color theme="1"/>
        <rFont val="Arial"/>
        <family val="2"/>
      </rPr>
      <t>3</t>
    </r>
  </si>
  <si>
    <t>JP</t>
  </si>
  <si>
    <t>NL</t>
  </si>
  <si>
    <t>DE</t>
  </si>
  <si>
    <t>ES</t>
  </si>
  <si>
    <r>
      <t>FR</t>
    </r>
    <r>
      <rPr>
        <b/>
        <vertAlign val="superscript"/>
        <sz val="8"/>
        <color theme="1"/>
        <rFont val="Arial"/>
        <family val="2"/>
      </rPr>
      <t>4</t>
    </r>
  </si>
  <si>
    <r>
      <t>UK</t>
    </r>
    <r>
      <rPr>
        <b/>
        <vertAlign val="superscript"/>
        <sz val="8"/>
        <color theme="1"/>
        <rFont val="Arial"/>
        <family val="2"/>
      </rPr>
      <t>5</t>
    </r>
  </si>
  <si>
    <r>
      <rPr>
        <vertAlign val="superscript"/>
        <sz val="7"/>
        <color theme="1"/>
        <rFont val="Arial"/>
        <family val="2"/>
      </rPr>
      <t>3</t>
    </r>
    <r>
      <rPr>
        <sz val="7"/>
        <color theme="1"/>
        <rFont val="Arial"/>
        <family val="2"/>
      </rPr>
      <t xml:space="preserve"> Source: China Flowers Association </t>
    </r>
  </si>
  <si>
    <r>
      <rPr>
        <vertAlign val="superscript"/>
        <sz val="7"/>
        <color theme="1"/>
        <rFont val="Arial"/>
        <family val="2"/>
      </rPr>
      <t>4</t>
    </r>
    <r>
      <rPr>
        <sz val="7"/>
        <color theme="1"/>
        <rFont val="Arial"/>
        <family val="2"/>
      </rPr>
      <t xml:space="preserve"> Without cuttings and young plants </t>
    </r>
  </si>
  <si>
    <r>
      <rPr>
        <vertAlign val="superscript"/>
        <sz val="7"/>
        <color theme="1"/>
        <rFont val="Arial"/>
        <family val="2"/>
      </rPr>
      <t xml:space="preserve">5 </t>
    </r>
    <r>
      <rPr>
        <sz val="7"/>
        <color theme="1"/>
        <rFont val="Arial"/>
        <family val="2"/>
      </rPr>
      <t>Area flowers and bulbs</t>
    </r>
  </si>
  <si>
    <t>GERMANY</t>
  </si>
  <si>
    <r>
      <t>Production value </t>
    </r>
    <r>
      <rPr>
        <b/>
        <sz val="10"/>
        <rFont val="Arial"/>
        <family val="2"/>
      </rPr>
      <t>at producer prices</t>
    </r>
  </si>
  <si>
    <t xml:space="preserve">Value at current prices (in million EUR) </t>
  </si>
  <si>
    <r>
      <t xml:space="preserve">Flowers and ornamental plants </t>
    </r>
    <r>
      <rPr>
        <b/>
        <vertAlign val="superscript"/>
        <sz val="10"/>
        <color theme="1"/>
        <rFont val="Arial"/>
        <family val="2"/>
      </rPr>
      <t>1</t>
    </r>
  </si>
  <si>
    <t>2020e</t>
  </si>
  <si>
    <r>
      <rPr>
        <vertAlign val="superscript"/>
        <sz val="8"/>
        <color theme="1"/>
        <rFont val="Arial"/>
        <family val="2"/>
      </rPr>
      <t xml:space="preserve"> 1</t>
    </r>
    <r>
      <rPr>
        <sz val="8"/>
        <color theme="1"/>
        <rFont val="Arial"/>
        <family val="2"/>
      </rPr>
      <t>Atlas method</t>
    </r>
  </si>
  <si>
    <r>
      <rPr>
        <vertAlign val="superscript"/>
        <sz val="7"/>
        <color theme="1"/>
        <rFont val="Arial"/>
        <family val="2"/>
      </rPr>
      <t xml:space="preserve"> 1 </t>
    </r>
    <r>
      <rPr>
        <sz val="7"/>
        <color theme="1"/>
        <rFont val="Arial"/>
        <family val="2"/>
      </rPr>
      <t>incl. Christmas trees   e: estimated p: provisional </t>
    </r>
  </si>
  <si>
    <t>Flowers and ornamental plants</t>
  </si>
  <si>
    <t>Grundfläche</t>
  </si>
  <si>
    <t>Freiland</t>
  </si>
  <si>
    <t>Under glass/protection</t>
  </si>
  <si>
    <t>Unter Glas*</t>
  </si>
  <si>
    <t xml:space="preserve">      Heated area under glass/protection</t>
  </si>
  <si>
    <t>Beheizte Fläche unter Glas</t>
  </si>
  <si>
    <t xml:space="preserve">Area finished plants, total </t>
  </si>
  <si>
    <t>Produktion von Fertigware</t>
  </si>
  <si>
    <t xml:space="preserve">Ornamental plants, bedding plants, perennials </t>
  </si>
  <si>
    <t>Zimmerpflanzen, Beet- und Balkonpflanzen, Stauden und Wasserpflanzen</t>
  </si>
  <si>
    <t xml:space="preserve">Cut flowers, cut foliage and ornamental pumkins </t>
  </si>
  <si>
    <t>Schnittblumen, Schnittgrün und Zierkürbisse</t>
  </si>
  <si>
    <t xml:space="preserve">Im Freiland </t>
  </si>
  <si>
    <t xml:space="preserve">Cut flowers and ornamental pumkins </t>
  </si>
  <si>
    <t xml:space="preserve">Propagation area, total </t>
  </si>
  <si>
    <t>Vermehrungsflächen</t>
  </si>
  <si>
    <t>Flower bulbs, tubers, seeds</t>
  </si>
  <si>
    <t>Blumenzwiebeln, Knollen, Samen</t>
  </si>
  <si>
    <t>Young plants, half-finished plants</t>
  </si>
  <si>
    <t>Jungpflanzen, Halbfertigware</t>
  </si>
  <si>
    <t>Jungpflanzen, Stecklinge</t>
  </si>
  <si>
    <t>Unter Glas</t>
  </si>
  <si>
    <r>
      <rPr>
        <vertAlign val="superscript"/>
        <sz val="7"/>
        <color theme="1"/>
        <rFont val="Arial"/>
        <family val="2"/>
      </rPr>
      <t xml:space="preserve"> 1</t>
    </r>
    <r>
      <rPr>
        <sz val="7"/>
        <color theme="1"/>
        <rFont val="Arial"/>
        <family val="2"/>
      </rPr>
      <t xml:space="preserve"> Area without multiple cropping  (surface area) from enterprises with more than 0,3 ha in the open and/or 0,1 ha under glass/protection </t>
    </r>
  </si>
  <si>
    <t xml:space="preserve">* unter hohen begehbaren Schutzabdeckungen einschl. Gewächshäusern </t>
  </si>
  <si>
    <t xml:space="preserve">With production of </t>
  </si>
  <si>
    <t>Ornamental plants etc.</t>
  </si>
  <si>
    <t xml:space="preserve">  Baden-Württemberg</t>
  </si>
  <si>
    <t xml:space="preserve">  Bavaria</t>
  </si>
  <si>
    <t xml:space="preserve">  Berlin and Bremen</t>
  </si>
  <si>
    <t xml:space="preserve">  Brandenburg</t>
  </si>
  <si>
    <t xml:space="preserve">  Hamburg</t>
  </si>
  <si>
    <t xml:space="preserve">  Hessen</t>
  </si>
  <si>
    <t xml:space="preserve">  Mecklenburg-Vorpommern</t>
  </si>
  <si>
    <t xml:space="preserve">  Lower Saxony</t>
  </si>
  <si>
    <t xml:space="preserve">  Northrhine-Westphalia</t>
  </si>
  <si>
    <t xml:space="preserve">  Rhineland-Palatinate</t>
  </si>
  <si>
    <t xml:space="preserve">  Saarland</t>
  </si>
  <si>
    <t xml:space="preserve">  Saxony</t>
  </si>
  <si>
    <t xml:space="preserve">  Saxony-Anhalt</t>
  </si>
  <si>
    <t xml:space="preserve">  Schleswig-Holstein</t>
  </si>
  <si>
    <t xml:space="preserve">  Thuringa</t>
  </si>
  <si>
    <t>Production of ornamental plants</t>
  </si>
  <si>
    <t xml:space="preserve">Ornamental </t>
  </si>
  <si>
    <t>plants</t>
  </si>
  <si>
    <t xml:space="preserve"> In %</t>
  </si>
  <si>
    <t xml:space="preserve">  Hamburg, Berlin, Bremen</t>
  </si>
  <si>
    <t>Production of cut flowers</t>
  </si>
  <si>
    <r>
      <t xml:space="preserve"> Area in hectares</t>
    </r>
    <r>
      <rPr>
        <b/>
        <vertAlign val="superscript"/>
        <sz val="10"/>
        <color theme="1"/>
        <rFont val="Arial"/>
        <family val="2"/>
      </rPr>
      <t xml:space="preserve"> 1</t>
    </r>
  </si>
  <si>
    <t>Im Freiland</t>
  </si>
  <si>
    <r>
      <t xml:space="preserve">Summer flowers, perennials for cuttings </t>
    </r>
    <r>
      <rPr>
        <vertAlign val="superscript"/>
        <sz val="8"/>
        <color theme="1"/>
        <rFont val="Arial"/>
        <family val="2"/>
      </rPr>
      <t>2</t>
    </r>
  </si>
  <si>
    <t>Sommerblumen/Schnittstauden</t>
  </si>
  <si>
    <t>Summer flowers, perennials for cuttings</t>
  </si>
  <si>
    <t>Rosen</t>
  </si>
  <si>
    <t>Chrysanthemen</t>
  </si>
  <si>
    <r>
      <t xml:space="preserve">Other cut flowers </t>
    </r>
    <r>
      <rPr>
        <vertAlign val="superscript"/>
        <sz val="8"/>
        <color theme="1"/>
        <rFont val="Arial"/>
        <family val="2"/>
      </rPr>
      <t>3</t>
    </r>
  </si>
  <si>
    <t>sonstige Schnittblumen</t>
  </si>
  <si>
    <t>Shrubs for cutting</t>
  </si>
  <si>
    <t>Gehölze zum Grün-, Blüten- und Fruchtschnitt</t>
  </si>
  <si>
    <t>In Gewächshäusern</t>
  </si>
  <si>
    <t>Tulpen</t>
  </si>
  <si>
    <r>
      <t xml:space="preserve">Other cut flowers </t>
    </r>
    <r>
      <rPr>
        <vertAlign val="superscript"/>
        <sz val="8"/>
        <color theme="1"/>
        <rFont val="Arial"/>
        <family val="2"/>
      </rPr>
      <t>4</t>
    </r>
  </si>
  <si>
    <t>Other cut flowers</t>
  </si>
  <si>
    <r>
      <rPr>
        <vertAlign val="superscript"/>
        <sz val="7"/>
        <color theme="1"/>
        <rFont val="Arial"/>
        <family val="2"/>
      </rPr>
      <t xml:space="preserve">1 </t>
    </r>
    <r>
      <rPr>
        <sz val="7"/>
        <color theme="1"/>
        <rFont val="Arial"/>
        <family val="2"/>
      </rPr>
      <t>Multiple cropping possible (cultivated area), including cut foliage</t>
    </r>
  </si>
  <si>
    <r>
      <rPr>
        <vertAlign val="superscript"/>
        <sz val="7"/>
        <color theme="1"/>
        <rFont val="Arial"/>
        <family val="2"/>
      </rPr>
      <t xml:space="preserve">2 </t>
    </r>
    <r>
      <rPr>
        <sz val="7"/>
        <color theme="1"/>
        <rFont val="Arial"/>
        <family val="2"/>
      </rPr>
      <t xml:space="preserve">In the open e.g. peonies,  under protection e.g. lilies </t>
    </r>
  </si>
  <si>
    <r>
      <rPr>
        <vertAlign val="superscript"/>
        <sz val="7"/>
        <color theme="1"/>
        <rFont val="Arial"/>
        <family val="2"/>
      </rPr>
      <t>3</t>
    </r>
    <r>
      <rPr>
        <sz val="7"/>
        <color theme="1"/>
        <rFont val="Arial"/>
        <family val="2"/>
      </rPr>
      <t xml:space="preserve"> Gladioli, narcissi, tulips, sunflowers, ornamental pumkins  </t>
    </r>
  </si>
  <si>
    <r>
      <rPr>
        <vertAlign val="superscript"/>
        <sz val="7"/>
        <color theme="1"/>
        <rFont val="Arial"/>
        <family val="2"/>
      </rPr>
      <t>4</t>
    </r>
    <r>
      <rPr>
        <sz val="7"/>
        <color theme="1"/>
        <rFont val="Arial"/>
        <family val="2"/>
      </rPr>
      <t xml:space="preserve">  Freesia, cut foliage, hippeastrum, orchids</t>
    </r>
  </si>
  <si>
    <r>
      <t xml:space="preserve">1 669 </t>
    </r>
    <r>
      <rPr>
        <b/>
        <vertAlign val="superscript"/>
        <sz val="8"/>
        <color theme="1"/>
        <rFont val="Arial"/>
        <family val="2"/>
      </rPr>
      <t>2</t>
    </r>
  </si>
  <si>
    <r>
      <t xml:space="preserve">1 772 </t>
    </r>
    <r>
      <rPr>
        <b/>
        <vertAlign val="superscript"/>
        <sz val="8"/>
        <color theme="1"/>
        <rFont val="Arial"/>
        <family val="2"/>
      </rPr>
      <t>2</t>
    </r>
  </si>
  <si>
    <r>
      <t xml:space="preserve">1 804 </t>
    </r>
    <r>
      <rPr>
        <b/>
        <vertAlign val="superscript"/>
        <sz val="8"/>
        <color theme="1"/>
        <rFont val="Arial"/>
        <family val="2"/>
      </rPr>
      <t>2</t>
    </r>
  </si>
  <si>
    <t xml:space="preserve">Pot plants (indoor) </t>
  </si>
  <si>
    <t>Beet- und Balkonpflanzen</t>
  </si>
  <si>
    <t>Finished plants</t>
  </si>
  <si>
    <t>Calluna vulgaris</t>
  </si>
  <si>
    <t>Besenheide</t>
  </si>
  <si>
    <t>Young plants</t>
  </si>
  <si>
    <t>Erica gracilis</t>
  </si>
  <si>
    <t>Glockenheide</t>
  </si>
  <si>
    <t xml:space="preserve">Bedding plants, perennials plants </t>
  </si>
  <si>
    <t>Aufstellflächen Topfpflanzen</t>
  </si>
  <si>
    <t>Perennials, water plants</t>
  </si>
  <si>
    <t>Stauden, Gräser, Wasserpflanzen</t>
  </si>
  <si>
    <r>
      <t>1 316</t>
    </r>
    <r>
      <rPr>
        <b/>
        <vertAlign val="superscript"/>
        <sz val="8"/>
        <color theme="1"/>
        <rFont val="Arial"/>
        <family val="2"/>
      </rPr>
      <t xml:space="preserve"> 2</t>
    </r>
  </si>
  <si>
    <r>
      <t xml:space="preserve">1 378 </t>
    </r>
    <r>
      <rPr>
        <b/>
        <vertAlign val="superscript"/>
        <sz val="8"/>
        <color theme="1"/>
        <rFont val="Arial"/>
        <family val="2"/>
      </rPr>
      <t>2</t>
    </r>
  </si>
  <si>
    <r>
      <t>1 699</t>
    </r>
    <r>
      <rPr>
        <b/>
        <vertAlign val="superscript"/>
        <sz val="8"/>
        <color theme="1"/>
        <rFont val="Arial"/>
        <family val="2"/>
      </rPr>
      <t xml:space="preserve"> 2</t>
    </r>
  </si>
  <si>
    <t>Flowering pot plants</t>
  </si>
  <si>
    <t>Blühende Topfpflanzen</t>
  </si>
  <si>
    <t>Foliage plants</t>
  </si>
  <si>
    <t>Grün- und Blattpflanzen</t>
  </si>
  <si>
    <t>Cactus</t>
  </si>
  <si>
    <t>Kakteen</t>
  </si>
  <si>
    <r>
      <rPr>
        <vertAlign val="superscript"/>
        <sz val="7"/>
        <color theme="1"/>
        <rFont val="Arial"/>
        <family val="2"/>
      </rPr>
      <t xml:space="preserve">1 </t>
    </r>
    <r>
      <rPr>
        <sz val="7"/>
        <color theme="1"/>
        <rFont val="Arial"/>
        <family val="2"/>
      </rPr>
      <t xml:space="preserve">Area without multiple cropping, exclusive propagation area, Data before 2008 incl. multiple cropping during the census year. Comparability of data between different years is limited. </t>
    </r>
  </si>
  <si>
    <r>
      <rPr>
        <vertAlign val="superscript"/>
        <sz val="7"/>
        <color theme="1"/>
        <rFont val="Arial"/>
        <family val="2"/>
      </rPr>
      <t> 2</t>
    </r>
    <r>
      <rPr>
        <sz val="7"/>
        <color theme="1"/>
        <rFont val="Arial"/>
        <family val="2"/>
      </rPr>
      <t xml:space="preserve"> including perennials and water plants</t>
    </r>
  </si>
  <si>
    <r>
      <t xml:space="preserve">Ornamentals shrubs and trees </t>
    </r>
    <r>
      <rPr>
        <b/>
        <vertAlign val="superscript"/>
        <sz val="8"/>
        <color theme="1"/>
        <rFont val="Arial"/>
        <family val="2"/>
      </rPr>
      <t>1</t>
    </r>
  </si>
  <si>
    <t xml:space="preserve">Ziersträucher und Bäume </t>
  </si>
  <si>
    <t xml:space="preserve">   Alley trees, park trees, solitaires</t>
  </si>
  <si>
    <t>Allee-, Parkbäume, Solitärs</t>
  </si>
  <si>
    <t xml:space="preserve">  Conifers </t>
  </si>
  <si>
    <t>Nadelgehölze/Koniferen</t>
  </si>
  <si>
    <t xml:space="preserve">   Rhododendron and the like</t>
  </si>
  <si>
    <t>Rhododendren, Moorbeetpflanzen</t>
  </si>
  <si>
    <t xml:space="preserve">  Topiaries </t>
  </si>
  <si>
    <t xml:space="preserve">Formgehölze </t>
  </si>
  <si>
    <t xml:space="preserve">   Ground covering plants</t>
  </si>
  <si>
    <t>Bodendecker</t>
  </si>
  <si>
    <t xml:space="preserve">Hedge plants </t>
  </si>
  <si>
    <t xml:space="preserve">Heckenpflanzen </t>
  </si>
  <si>
    <t xml:space="preserve">    Conifers</t>
  </si>
  <si>
    <t>Nadelgehölze</t>
  </si>
  <si>
    <t xml:space="preserve">    Deciduous trees </t>
  </si>
  <si>
    <t>Laubgehölze</t>
  </si>
  <si>
    <t>Rose stock</t>
  </si>
  <si>
    <t xml:space="preserve">Rosenunterlagen </t>
  </si>
  <si>
    <t xml:space="preserve">Roses, grafted </t>
  </si>
  <si>
    <t xml:space="preserve">Rosenveredlungen </t>
  </si>
  <si>
    <t>Forstpflanzen</t>
  </si>
  <si>
    <t xml:space="preserve">    Deciduous trees</t>
  </si>
  <si>
    <t>Conifers for production of christmas trees</t>
  </si>
  <si>
    <t>Nadelgehölze zur Anzucht von Weihnachtsbäumen</t>
  </si>
  <si>
    <t>Fruit bushes and trees</t>
  </si>
  <si>
    <t>Obstgehölze</t>
  </si>
  <si>
    <t xml:space="preserve">Other area </t>
  </si>
  <si>
    <t xml:space="preserve">Sonstige Baumschulflächen </t>
  </si>
  <si>
    <t>Nursery area, total</t>
  </si>
  <si>
    <t>Baumschulfläche insgesamt</t>
  </si>
  <si>
    <r>
      <rPr>
        <vertAlign val="superscript"/>
        <sz val="7"/>
        <color theme="1"/>
        <rFont val="Arial"/>
        <family val="2"/>
      </rPr>
      <t xml:space="preserve">1 </t>
    </r>
    <r>
      <rPr>
        <sz val="7"/>
        <color theme="1"/>
        <rFont val="Arial"/>
        <family val="2"/>
      </rPr>
      <t xml:space="preserve">In 2017 hedge plants are not included anymore. </t>
    </r>
  </si>
  <si>
    <t xml:space="preserve">Mode of production </t>
  </si>
  <si>
    <t xml:space="preserve">Freiland </t>
  </si>
  <si>
    <t>Container area</t>
  </si>
  <si>
    <t xml:space="preserve">Containerfläche, Schutzabdeckungen </t>
  </si>
  <si>
    <t xml:space="preserve">Area under protection </t>
  </si>
  <si>
    <t>Flächen unter Glas/Folie</t>
  </si>
  <si>
    <t xml:space="preserve">Production of bedding plants, flowering pot plants and foliage plants </t>
  </si>
  <si>
    <r>
      <t xml:space="preserve">In million pieces </t>
    </r>
    <r>
      <rPr>
        <b/>
        <vertAlign val="superscript"/>
        <sz val="10"/>
        <color theme="1"/>
        <rFont val="Arial"/>
        <family val="2"/>
      </rPr>
      <t>3</t>
    </r>
  </si>
  <si>
    <r>
      <t>2017</t>
    </r>
    <r>
      <rPr>
        <b/>
        <vertAlign val="superscript"/>
        <sz val="8"/>
        <color theme="1"/>
        <rFont val="Arial"/>
        <family val="2"/>
      </rPr>
      <t xml:space="preserve"> 3</t>
    </r>
  </si>
  <si>
    <r>
      <t xml:space="preserve">2012 </t>
    </r>
    <r>
      <rPr>
        <b/>
        <vertAlign val="superscript"/>
        <sz val="8"/>
        <color theme="1"/>
        <rFont val="Arial"/>
        <family val="2"/>
      </rPr>
      <t>3</t>
    </r>
  </si>
  <si>
    <r>
      <t xml:space="preserve">2008 </t>
    </r>
    <r>
      <rPr>
        <b/>
        <vertAlign val="superscript"/>
        <sz val="8"/>
        <color theme="1"/>
        <rFont val="Arial"/>
        <family val="2"/>
      </rPr>
      <t>3</t>
    </r>
  </si>
  <si>
    <t xml:space="preserve">Beet- und Balkonpflanzen, Stauden </t>
  </si>
  <si>
    <t xml:space="preserve">Viola </t>
  </si>
  <si>
    <t>Viola x wittrockiana</t>
  </si>
  <si>
    <t>Calluna</t>
  </si>
  <si>
    <t xml:space="preserve">Begonia </t>
  </si>
  <si>
    <t>Pelargonien</t>
  </si>
  <si>
    <t>Petunien</t>
  </si>
  <si>
    <t>Impatiens Neu G. + wall.</t>
  </si>
  <si>
    <r>
      <t>Erica gracilis</t>
    </r>
    <r>
      <rPr>
        <vertAlign val="superscript"/>
        <sz val="8"/>
        <color theme="1"/>
        <rFont val="Arial"/>
        <family val="2"/>
      </rPr>
      <t xml:space="preserve"> 4</t>
    </r>
  </si>
  <si>
    <t>Agyranthemum frutescens</t>
  </si>
  <si>
    <t>Erica x darleyensis, carnea</t>
  </si>
  <si>
    <r>
      <t>Perennials</t>
    </r>
    <r>
      <rPr>
        <vertAlign val="superscript"/>
        <sz val="8"/>
        <color theme="1"/>
        <rFont val="Arial"/>
        <family val="2"/>
      </rPr>
      <t xml:space="preserve"> 5</t>
    </r>
  </si>
  <si>
    <t>Stauden (Freiland)</t>
  </si>
  <si>
    <r>
      <t xml:space="preserve">Other bedding plants </t>
    </r>
    <r>
      <rPr>
        <vertAlign val="superscript"/>
        <sz val="8"/>
        <color theme="1"/>
        <rFont val="Arial"/>
        <family val="2"/>
      </rPr>
      <t>6</t>
    </r>
  </si>
  <si>
    <t xml:space="preserve">Sonstige Beet- und Balkonpflanzen (Fuchsisa, Lobelia, Combi-Pots etc.) </t>
  </si>
  <si>
    <t>Topfchrysanthemen</t>
  </si>
  <si>
    <t>Poinsettien (Weihnachtsstern)</t>
  </si>
  <si>
    <t>Zwiebelblumen</t>
  </si>
  <si>
    <t>Lorr.- u. Elatior-Begonien</t>
  </si>
  <si>
    <t>Azaleen</t>
  </si>
  <si>
    <t>Hydrangeas</t>
  </si>
  <si>
    <t>Hortensien</t>
  </si>
  <si>
    <t>Orchideen</t>
  </si>
  <si>
    <r>
      <t>Other flowering pot plants</t>
    </r>
    <r>
      <rPr>
        <vertAlign val="superscript"/>
        <sz val="8"/>
        <color theme="1"/>
        <rFont val="Arial"/>
        <family val="2"/>
      </rPr>
      <t xml:space="preserve"> 7</t>
    </r>
  </si>
  <si>
    <t>Sonstige blühende Topfpflanzen</t>
  </si>
  <si>
    <t>Foliage plants and cacti</t>
  </si>
  <si>
    <t>Grünpflanzen und Kakteen</t>
  </si>
  <si>
    <r>
      <rPr>
        <vertAlign val="superscript"/>
        <sz val="7"/>
        <color rgb="FF000000"/>
        <rFont val="Arial"/>
        <family val="2"/>
      </rPr>
      <t xml:space="preserve">5  </t>
    </r>
    <r>
      <rPr>
        <sz val="7"/>
        <color rgb="FF000000"/>
        <rFont val="Arial"/>
        <family val="2"/>
      </rPr>
      <t xml:space="preserve">Flowering perennials, young perennials, hardy perennials </t>
    </r>
  </si>
  <si>
    <r>
      <rPr>
        <vertAlign val="superscript"/>
        <sz val="7"/>
        <color rgb="FF000000"/>
        <rFont val="Arial"/>
        <family val="2"/>
      </rPr>
      <t>6</t>
    </r>
    <r>
      <rPr>
        <sz val="7"/>
        <color rgb="FF000000"/>
        <rFont val="Arial"/>
        <family val="2"/>
      </rPr>
      <t xml:space="preserve"> Fuchsia, Lobelia, Combi-Pots etc.</t>
    </r>
  </si>
  <si>
    <r>
      <rPr>
        <vertAlign val="superscript"/>
        <sz val="7"/>
        <color rgb="FF000000"/>
        <rFont val="Arial"/>
        <family val="2"/>
      </rPr>
      <t>7</t>
    </r>
    <r>
      <rPr>
        <sz val="7"/>
        <color rgb="FF000000"/>
        <rFont val="Arial"/>
        <family val="2"/>
      </rPr>
      <t xml:space="preserve">  Saintpaulia, Roses, etc.</t>
    </r>
  </si>
  <si>
    <t>Germany - External trade ornamental horticultural products</t>
  </si>
  <si>
    <t>Czech Rep.</t>
  </si>
  <si>
    <t>Imports by Germany</t>
  </si>
  <si>
    <t>Exports by Germany</t>
  </si>
  <si>
    <t>Market value of flowers and ornamental plants</t>
  </si>
  <si>
    <t xml:space="preserve">Per capita expenditures on flowers and ornamental plants </t>
  </si>
  <si>
    <t>Retail prices in billion EUR</t>
  </si>
  <si>
    <t xml:space="preserve">Retail prices in EUR </t>
  </si>
  <si>
    <t>billion EUR</t>
  </si>
  <si>
    <t>%</t>
  </si>
  <si>
    <t xml:space="preserve">Indoor plants </t>
  </si>
  <si>
    <t>Bedding plants/garden plants</t>
  </si>
  <si>
    <t xml:space="preserve">   Flowering plants</t>
  </si>
  <si>
    <t>Herbs</t>
  </si>
  <si>
    <t xml:space="preserve">   Green plants</t>
  </si>
  <si>
    <t>Garden plants</t>
  </si>
  <si>
    <t>Shrubs and bushes</t>
  </si>
  <si>
    <t xml:space="preserve">   Bedding plants </t>
  </si>
  <si>
    <t xml:space="preserve">   Perennials </t>
  </si>
  <si>
    <t xml:space="preserve">   Herbs in pots</t>
  </si>
  <si>
    <t xml:space="preserve">   Trees and shrubs</t>
  </si>
  <si>
    <t xml:space="preserve">   Bulbs</t>
  </si>
  <si>
    <t xml:space="preserve">     Flowering indoor plants</t>
  </si>
  <si>
    <t xml:space="preserve">     Green indoor plants</t>
  </si>
  <si>
    <t xml:space="preserve">INDIA </t>
  </si>
  <si>
    <t>Flowers</t>
  </si>
  <si>
    <t xml:space="preserve">Area in 1 000 hectares, amount in 1 000 mt </t>
  </si>
  <si>
    <t xml:space="preserve">2017/18 </t>
  </si>
  <si>
    <t xml:space="preserve">2016/17 </t>
  </si>
  <si>
    <t>2010/2011</t>
  </si>
  <si>
    <t xml:space="preserve">Area (in 1 000 hectares) </t>
  </si>
  <si>
    <t>Cut flowers (in million flowers or 1 000 mt)</t>
  </si>
  <si>
    <t>543**</t>
  </si>
  <si>
    <t>Loose flowers (in 1 000 mt)</t>
  </si>
  <si>
    <t>Source: National Horticulture Board, India, Area Production Statistics</t>
  </si>
  <si>
    <r>
      <rPr>
        <vertAlign val="superscript"/>
        <sz val="7"/>
        <color theme="1"/>
        <rFont val="Arial"/>
        <family val="2"/>
      </rPr>
      <t xml:space="preserve">2 </t>
    </r>
    <r>
      <rPr>
        <sz val="7"/>
        <color theme="1"/>
        <rFont val="Arial"/>
        <family val="2"/>
      </rPr>
      <t xml:space="preserve"> Please note: from 2013/14 new unit: in 1 000 metric tons (mt)</t>
    </r>
  </si>
  <si>
    <t xml:space="preserve">Flowers </t>
  </si>
  <si>
    <t xml:space="preserve"> Area in 1 000 hectares</t>
  </si>
  <si>
    <t>Kerala</t>
  </si>
  <si>
    <t>Tamil Nadu</t>
  </si>
  <si>
    <t>Madhya Pradesh</t>
  </si>
  <si>
    <t>West Bengal</t>
  </si>
  <si>
    <t>Andhra Pradesh</t>
  </si>
  <si>
    <t>Karnataka</t>
  </si>
  <si>
    <t>Uttar Pradesh</t>
  </si>
  <si>
    <t>Gujarat</t>
  </si>
  <si>
    <t>Maharashtra</t>
  </si>
  <si>
    <t>Odisha</t>
  </si>
  <si>
    <t>Haryana</t>
  </si>
  <si>
    <t>Rajasthan</t>
  </si>
  <si>
    <t>Jammu and Kaschmir</t>
  </si>
  <si>
    <t xml:space="preserve">Area and amount of production </t>
  </si>
  <si>
    <t>Production</t>
  </si>
  <si>
    <t>(In 1 000 hectares)</t>
  </si>
  <si>
    <t>Loose flowers (In 1 000 t)</t>
  </si>
  <si>
    <t>Cut flowers (In million flowers/ in 1 000 t)</t>
  </si>
  <si>
    <t xml:space="preserve">2015/16 </t>
  </si>
  <si>
    <t>Gladious</t>
  </si>
  <si>
    <t>Rose</t>
  </si>
  <si>
    <t>Tube rose</t>
  </si>
  <si>
    <t xml:space="preserve">Source: National Horticulture Board, India, Indian Horticulture Database </t>
  </si>
  <si>
    <r>
      <t xml:space="preserve">Cut flowers </t>
    </r>
    <r>
      <rPr>
        <b/>
        <vertAlign val="superscript"/>
        <sz val="10"/>
        <color theme="1"/>
        <rFont val="Arial"/>
        <family val="2"/>
      </rPr>
      <t>1</t>
    </r>
  </si>
  <si>
    <t xml:space="preserve">in 1 000 ha </t>
  </si>
  <si>
    <t xml:space="preserve">INDIA - External trade ornamental horticultural products </t>
  </si>
  <si>
    <t xml:space="preserve">Cut flowers, foliage and plants, value in 1 000 EUR </t>
  </si>
  <si>
    <t>Bulbs, tubers, corms, etc, (HS-Code 0601)</t>
  </si>
  <si>
    <t xml:space="preserve">Partner countries </t>
  </si>
  <si>
    <t>Singapore</t>
  </si>
  <si>
    <t>New Zealand</t>
  </si>
  <si>
    <t>Nepal</t>
  </si>
  <si>
    <t>Source: Deputy of Horticulture- Agriculture Ministry of Iran, 2021</t>
  </si>
  <si>
    <t>Number of producers</t>
  </si>
  <si>
    <t>ITALY</t>
  </si>
  <si>
    <t>Value in current prices (In million EUR)</t>
  </si>
  <si>
    <t xml:space="preserve">Year </t>
  </si>
  <si>
    <t>Under low (not accessible) protective cover</t>
  </si>
  <si>
    <t>Floricultural and ornamental seedlings</t>
  </si>
  <si>
    <t>Plants in nurseries</t>
  </si>
  <si>
    <t xml:space="preserve">Fruit trees </t>
  </si>
  <si>
    <t>Source: Agricultural Census 2010</t>
  </si>
  <si>
    <t xml:space="preserve">Production of ornamental crops in 2007 </t>
  </si>
  <si>
    <t>In green-houses</t>
  </si>
  <si>
    <t>Under other covering</t>
  </si>
  <si>
    <t>Cut flowers, foliage and branches</t>
  </si>
  <si>
    <t>Cut foliage and branches</t>
  </si>
  <si>
    <t>Ground covering plants</t>
  </si>
  <si>
    <t>Shrubs and trees</t>
  </si>
  <si>
    <t>Olive trees</t>
  </si>
  <si>
    <t>Young plants, cuttings and seedlings</t>
  </si>
  <si>
    <t>Ornamental flowers and plants</t>
  </si>
  <si>
    <t>Vine</t>
  </si>
  <si>
    <t>Vegetables</t>
  </si>
  <si>
    <t>Source: Indagine Florovivaismo 2007, Ministero delle politiche agricole alimentari e forestali</t>
  </si>
  <si>
    <t xml:space="preserve">ornamental plants </t>
  </si>
  <si>
    <t xml:space="preserve">  Toscana</t>
  </si>
  <si>
    <t xml:space="preserve">  Lombardia</t>
  </si>
  <si>
    <t xml:space="preserve">  Veneto</t>
  </si>
  <si>
    <t xml:space="preserve">  Other regions </t>
  </si>
  <si>
    <t>Production of ornamental nursery plants</t>
  </si>
  <si>
    <t xml:space="preserve">Total: 15 890 ha </t>
  </si>
  <si>
    <t>Ornamental nursery</t>
  </si>
  <si>
    <t xml:space="preserve">  Lombardia </t>
  </si>
  <si>
    <t xml:space="preserve">  Veneto </t>
  </si>
  <si>
    <t xml:space="preserve">  Emilia-Romagna</t>
  </si>
  <si>
    <t xml:space="preserve">  Piemonte</t>
  </si>
  <si>
    <t xml:space="preserve">  Other regions</t>
  </si>
  <si>
    <t>Production of fruit trees</t>
  </si>
  <si>
    <t xml:space="preserve">Total: 3 596 ha </t>
  </si>
  <si>
    <t xml:space="preserve">  Trentino - Alto Adige</t>
  </si>
  <si>
    <t xml:space="preserve">  Apulia </t>
  </si>
  <si>
    <t>Italy - External trade ornamental horticultural products</t>
  </si>
  <si>
    <t>Greece</t>
  </si>
  <si>
    <t>Imports by Italy</t>
  </si>
  <si>
    <t>Exports by Italy</t>
  </si>
  <si>
    <t>NETHERLANDS</t>
  </si>
  <si>
    <t>millions</t>
  </si>
  <si>
    <t xml:space="preserve">Flowers and plants  </t>
  </si>
  <si>
    <r>
      <t xml:space="preserve">Ornamental plants and flowers </t>
    </r>
    <r>
      <rPr>
        <b/>
        <vertAlign val="superscript"/>
        <sz val="10"/>
        <color theme="1"/>
        <rFont val="Arial"/>
        <family val="2"/>
      </rPr>
      <t>1</t>
    </r>
  </si>
  <si>
    <t>Area in hectares, under protection and in the open</t>
  </si>
  <si>
    <r>
      <t xml:space="preserve">2021 </t>
    </r>
    <r>
      <rPr>
        <b/>
        <vertAlign val="superscript"/>
        <sz val="8"/>
        <color theme="1"/>
        <rFont val="Arial"/>
        <family val="2"/>
      </rPr>
      <t>1</t>
    </r>
  </si>
  <si>
    <t>Bloemkwekerijgewassen onder glas, totaal</t>
  </si>
  <si>
    <t>under protection, total</t>
  </si>
  <si>
    <t>Cut flowers, total</t>
  </si>
  <si>
    <t>Snijbloemen</t>
  </si>
  <si>
    <t>Chrysant</t>
  </si>
  <si>
    <t>Roos</t>
  </si>
  <si>
    <t>Lelie</t>
  </si>
  <si>
    <t>Orchidee</t>
  </si>
  <si>
    <t>Hippeastrum</t>
  </si>
  <si>
    <t>Riddester</t>
  </si>
  <si>
    <t>Paeonia</t>
  </si>
  <si>
    <t>Pioenroos</t>
  </si>
  <si>
    <t>Anjer</t>
  </si>
  <si>
    <t>Overige snijbloemen</t>
  </si>
  <si>
    <t>Pot plants, total</t>
  </si>
  <si>
    <t>Potplanten</t>
  </si>
  <si>
    <t>bloeiende planten</t>
  </si>
  <si>
    <t>bladplanten</t>
  </si>
  <si>
    <t>Perkplanten</t>
  </si>
  <si>
    <t>Amaryllis bulbs</t>
  </si>
  <si>
    <t>Amaryllisbollen</t>
  </si>
  <si>
    <t>Overige bloemkwekerijgew.</t>
  </si>
  <si>
    <t>Opkweekmateriaal</t>
  </si>
  <si>
    <t xml:space="preserve">Bloemzaden </t>
  </si>
  <si>
    <t>Bloemkwekerijgewassen</t>
  </si>
  <si>
    <r>
      <t>in the open</t>
    </r>
    <r>
      <rPr>
        <b/>
        <vertAlign val="superscript"/>
        <sz val="8"/>
        <color theme="1"/>
        <rFont val="Arial"/>
        <family val="2"/>
      </rPr>
      <t xml:space="preserve"> </t>
    </r>
    <r>
      <rPr>
        <b/>
        <sz val="8"/>
        <color theme="1"/>
        <rFont val="Arial"/>
        <family val="2"/>
      </rPr>
      <t>, total</t>
    </r>
  </si>
  <si>
    <t xml:space="preserve">open grond, totaal </t>
  </si>
  <si>
    <t>Gladiool</t>
  </si>
  <si>
    <t>Tulp</t>
  </si>
  <si>
    <t>Chysanthemums</t>
  </si>
  <si>
    <t>Dahlias</t>
  </si>
  <si>
    <t>Narcis</t>
  </si>
  <si>
    <t>Hyacint</t>
  </si>
  <si>
    <t>Other flowers and pot plants</t>
  </si>
  <si>
    <t>Overige bloemkwekerijgewassen</t>
  </si>
  <si>
    <r>
      <rPr>
        <vertAlign val="superscript"/>
        <sz val="7"/>
        <color rgb="FF000000"/>
        <rFont val="Arial"/>
        <family val="2"/>
      </rPr>
      <t xml:space="preserve">1  </t>
    </r>
    <r>
      <rPr>
        <sz val="7"/>
        <color rgb="FF000000"/>
        <rFont val="Arial"/>
        <family val="2"/>
      </rPr>
      <t xml:space="preserve">Provisional data </t>
    </r>
    <r>
      <rPr>
        <vertAlign val="superscript"/>
        <sz val="7"/>
        <color rgb="FF000000"/>
        <rFont val="Arial"/>
        <family val="2"/>
      </rPr>
      <t>2</t>
    </r>
    <r>
      <rPr>
        <sz val="7"/>
        <color rgb="FF000000"/>
        <rFont val="Arial"/>
        <family val="2"/>
      </rPr>
      <t xml:space="preserve"> Data revised</t>
    </r>
  </si>
  <si>
    <t>Flower bulbs and tubers</t>
  </si>
  <si>
    <t>Spring flowering bulbs</t>
  </si>
  <si>
    <t>Voorjaarsbloeiers</t>
  </si>
  <si>
    <t>Narcissi</t>
  </si>
  <si>
    <t>Crocuses</t>
  </si>
  <si>
    <t>Krokus</t>
  </si>
  <si>
    <t>Muscari</t>
  </si>
  <si>
    <t>Allium</t>
  </si>
  <si>
    <t>Scilla</t>
  </si>
  <si>
    <t>Anemone blanda</t>
  </si>
  <si>
    <t>Anemone</t>
  </si>
  <si>
    <t>Chionodoxa</t>
  </si>
  <si>
    <t>Hyacinthoides</t>
  </si>
  <si>
    <t>Nectaroscordum</t>
  </si>
  <si>
    <t>Puschkinia</t>
  </si>
  <si>
    <t>Totaal voorjaarsbloeiers</t>
  </si>
  <si>
    <t>Summer flowering bulbs</t>
  </si>
  <si>
    <t>Zomerbloeiers</t>
  </si>
  <si>
    <t>Gladiool (excl. kralen)</t>
  </si>
  <si>
    <t>Bulb flowers, total</t>
  </si>
  <si>
    <t>Total bloembollen</t>
  </si>
  <si>
    <t>Nursery stock and hardy perennial plants</t>
  </si>
  <si>
    <t>Open grond</t>
  </si>
  <si>
    <t>Boomkwekerijgewassen</t>
  </si>
  <si>
    <t>Forest plants, hedges</t>
  </si>
  <si>
    <t>Bos- en haagplants.</t>
  </si>
  <si>
    <t>Laan- en parkbomen</t>
  </si>
  <si>
    <t>Vruchtbomen</t>
  </si>
  <si>
    <t>Rozestruiken</t>
  </si>
  <si>
    <t>Ornamental conifers</t>
  </si>
  <si>
    <t>Sierconiferen</t>
  </si>
  <si>
    <t>Climbing plants, shrubs</t>
  </si>
  <si>
    <t>Sierheesters/Klimplanten</t>
  </si>
  <si>
    <t>Buxus</t>
  </si>
  <si>
    <t>Trek- en besheesters</t>
  </si>
  <si>
    <t>Hardy perennial plants</t>
  </si>
  <si>
    <t>Vaste planten</t>
  </si>
  <si>
    <t>Aantal pot- /containerveld</t>
  </si>
  <si>
    <t>Onder glas</t>
  </si>
  <si>
    <t>Nursery stock and hardy perennials , total</t>
  </si>
  <si>
    <t xml:space="preserve">Boomkwekerijgewassen en vaste planten, total </t>
  </si>
  <si>
    <t>Cut flowers, pot plants and bedding plants</t>
  </si>
  <si>
    <r>
      <t xml:space="preserve">2018 </t>
    </r>
    <r>
      <rPr>
        <b/>
        <vertAlign val="superscript"/>
        <sz val="8"/>
        <color theme="1"/>
        <rFont val="Arial"/>
        <family val="2"/>
      </rPr>
      <t>2</t>
    </r>
  </si>
  <si>
    <t>Green pot plants</t>
  </si>
  <si>
    <t xml:space="preserve">Other flowers and ornamental plants </t>
  </si>
  <si>
    <t>Young plants and seeds</t>
  </si>
  <si>
    <t>Nursery stock and perennial plants</t>
  </si>
  <si>
    <t xml:space="preserve">Nursery stock and perennial plants, total </t>
  </si>
  <si>
    <t>Seeds and young plants</t>
  </si>
  <si>
    <t xml:space="preserve">Complete production under protection </t>
  </si>
  <si>
    <t>Perennial plants</t>
  </si>
  <si>
    <t>Netherlands - External trade ornamental horticultural products</t>
  </si>
  <si>
    <t>Imports by Netherlands</t>
  </si>
  <si>
    <t>Exports by Netherlands</t>
  </si>
  <si>
    <t>JAPAN</t>
  </si>
  <si>
    <r>
      <t xml:space="preserve">Gross national income </t>
    </r>
    <r>
      <rPr>
        <b/>
        <vertAlign val="superscript"/>
        <sz val="10"/>
        <color theme="1"/>
        <rFont val="Arial"/>
        <family val="2"/>
      </rPr>
      <t>1</t>
    </r>
    <r>
      <rPr>
        <b/>
        <sz val="10"/>
        <color theme="1"/>
        <rFont val="Arial"/>
        <family val="2"/>
      </rPr>
      <t>:</t>
    </r>
  </si>
  <si>
    <t xml:space="preserve">Gross agricultural output </t>
  </si>
  <si>
    <t>In billion Yen</t>
  </si>
  <si>
    <t xml:space="preserve">Gross agricutural output, total </t>
  </si>
  <si>
    <t xml:space="preserve">Expenditures on cut flowers per capita </t>
  </si>
  <si>
    <t>In EUR/Yen</t>
  </si>
  <si>
    <t>In EUR</t>
  </si>
  <si>
    <t xml:space="preserve">In Yen </t>
  </si>
  <si>
    <t xml:space="preserve">Source: Statistics Bureau Japan, Family income and expenditure survey , Table 10 </t>
  </si>
  <si>
    <t>Expenditures on garden plants per capita</t>
  </si>
  <si>
    <t>Ring chrysanthemums</t>
  </si>
  <si>
    <t>Spray chrysanthemums</t>
  </si>
  <si>
    <t>Small chrysanthemums</t>
  </si>
  <si>
    <t xml:space="preserve">Gentiana </t>
  </si>
  <si>
    <t xml:space="preserve">Limonium </t>
  </si>
  <si>
    <t>Tropical orchids</t>
  </si>
  <si>
    <t xml:space="preserve">Cut tree branches </t>
  </si>
  <si>
    <t>Potted flowering plants</t>
  </si>
  <si>
    <t>Bulbous plants</t>
  </si>
  <si>
    <t>Seedlings for flower bed</t>
  </si>
  <si>
    <r>
      <t xml:space="preserve">Flowers in glass- or vinyl houses </t>
    </r>
    <r>
      <rPr>
        <b/>
        <vertAlign val="superscript"/>
        <sz val="8"/>
        <color theme="1"/>
        <rFont val="Arial"/>
        <family val="2"/>
      </rPr>
      <t>1</t>
    </r>
  </si>
  <si>
    <t>Flowers in tunnels</t>
  </si>
  <si>
    <t>Ornamental trees and shrubs</t>
  </si>
  <si>
    <t>Planted area in hectares</t>
  </si>
  <si>
    <t>Satsuki azalea</t>
  </si>
  <si>
    <t>Camelia</t>
  </si>
  <si>
    <t>Hiba aborvitae</t>
  </si>
  <si>
    <t>Ground cover plants</t>
  </si>
  <si>
    <t xml:space="preserve">Ornamental trees and shrubs, total </t>
  </si>
  <si>
    <t xml:space="preserve">10 Ornamental trees and shrubs </t>
  </si>
  <si>
    <t>Number of farm households</t>
  </si>
  <si>
    <t xml:space="preserve">Flowering plants, trees and shrubs </t>
  </si>
  <si>
    <t>Area in ha, number of management entities</t>
  </si>
  <si>
    <r>
      <t xml:space="preserve">Total area </t>
    </r>
    <r>
      <rPr>
        <vertAlign val="superscript"/>
        <sz val="8"/>
        <color theme="1"/>
        <rFont val="Arial"/>
        <family val="2"/>
      </rPr>
      <t>1</t>
    </r>
  </si>
  <si>
    <r>
      <t xml:space="preserve">Management entities </t>
    </r>
    <r>
      <rPr>
        <vertAlign val="superscript"/>
        <sz val="8"/>
        <color theme="1"/>
        <rFont val="Arial"/>
        <family val="2"/>
      </rPr>
      <t>2</t>
    </r>
  </si>
  <si>
    <r>
      <rPr>
        <vertAlign val="superscript"/>
        <sz val="7"/>
        <color theme="1"/>
        <rFont val="Arial"/>
        <family val="2"/>
      </rPr>
      <t xml:space="preserve">1 </t>
    </r>
    <r>
      <rPr>
        <sz val="7"/>
        <color theme="1"/>
        <rFont val="Arial"/>
        <family val="2"/>
      </rPr>
      <t>Cultivation land area classified by commercial farming</t>
    </r>
  </si>
  <si>
    <r>
      <rPr>
        <vertAlign val="superscript"/>
        <sz val="7"/>
        <color theme="1"/>
        <rFont val="Arial"/>
        <family val="2"/>
      </rPr>
      <t xml:space="preserve">2 </t>
    </r>
    <r>
      <rPr>
        <sz val="7"/>
        <color theme="1"/>
        <rFont val="Arial"/>
        <family val="2"/>
      </rPr>
      <t>Number of management  entities by type of commercial faming</t>
    </r>
  </si>
  <si>
    <t>Cut Flowers</t>
  </si>
  <si>
    <t xml:space="preserve">Shipment quantity in 1 000 pieces </t>
  </si>
  <si>
    <t>in 1 000 pots</t>
  </si>
  <si>
    <t>in 1 000 bulbs</t>
  </si>
  <si>
    <t>13 Marketing of Agricultural, Forestry and Fishery Products; Marketing Quantity and Price of Vegetables, Fruits and Flowers , table n618_619 and table n620_621</t>
  </si>
  <si>
    <t>Hiba arborvitae</t>
  </si>
  <si>
    <t>13 Marketing of Agricultural, Forestry and Fishery Products; Marketing Quantity and Price of Vegetables, Fruits and Flowers,  table n622_623</t>
  </si>
  <si>
    <t xml:space="preserve">Output of flowers and plants (2015) </t>
  </si>
  <si>
    <t xml:space="preserve">Cut branches </t>
  </si>
  <si>
    <t xml:space="preserve">Cyclamen </t>
  </si>
  <si>
    <t xml:space="preserve">flowering trees and shrubs (pot grown) </t>
  </si>
  <si>
    <t xml:space="preserve">Foiliage plants (pot grown) </t>
  </si>
  <si>
    <t xml:space="preserve">Other potted plants </t>
  </si>
  <si>
    <t>Seedlings for flowers beds</t>
  </si>
  <si>
    <t xml:space="preserve">Flowering trees and shrubs </t>
  </si>
  <si>
    <t>Lawn grass</t>
  </si>
  <si>
    <t>Source: Current Status of Flowers and Plants in Japan, Ministry of Agriculture, Forestry and Fisheries</t>
  </si>
  <si>
    <t>Potted plants (all)</t>
  </si>
  <si>
    <t xml:space="preserve">Cut flowers, value  in 1 000 EUR </t>
  </si>
  <si>
    <t>Uganda</t>
  </si>
  <si>
    <t xml:space="preserve">Live plants, value in 1 000 EUR </t>
  </si>
  <si>
    <t>Indonesia</t>
  </si>
  <si>
    <t>Sri Lanka</t>
  </si>
  <si>
    <t xml:space="preserve">Cut foliage, in 1 000 EUR </t>
  </si>
  <si>
    <t>Guatemala</t>
  </si>
  <si>
    <t>Export</t>
  </si>
  <si>
    <t>Live plants, cuttings &amp; slips (HS-Code 0602)</t>
  </si>
  <si>
    <t>Foliage, branches etc.   (HS-Code 0604)</t>
  </si>
  <si>
    <t>Live plants, value in 1 000 EUR</t>
  </si>
  <si>
    <t>Exports</t>
  </si>
  <si>
    <t>KENYA</t>
  </si>
  <si>
    <t>n.s</t>
  </si>
  <si>
    <t>Arabicum</t>
  </si>
  <si>
    <t>Easter lilies</t>
  </si>
  <si>
    <t>Asclepias fruticosa</t>
  </si>
  <si>
    <t>Eryngium</t>
  </si>
  <si>
    <t>Other cutflowers</t>
  </si>
  <si>
    <t xml:space="preserve">Source: Horticultural Crops Development Authority (HCDA) </t>
  </si>
  <si>
    <t>Distribution of production area in 2012</t>
  </si>
  <si>
    <t xml:space="preserve">Production of cut flowers in selected counties </t>
  </si>
  <si>
    <t xml:space="preserve">Total: 2 496 ha </t>
  </si>
  <si>
    <t>Nakuru</t>
  </si>
  <si>
    <t>Kiambu</t>
  </si>
  <si>
    <t>Kajiado</t>
  </si>
  <si>
    <t>Machakos</t>
  </si>
  <si>
    <t>Nairobi</t>
  </si>
  <si>
    <t xml:space="preserve">KENYA - External trade ornamental horticultural products </t>
  </si>
  <si>
    <t>Foliage, branches etc. (HS-Code 0604)</t>
  </si>
  <si>
    <t>Bulbs, tubers, corms, etc.(HS-Code 0601)</t>
  </si>
  <si>
    <t>Cut flowers, value in 1 000 EUR</t>
  </si>
  <si>
    <t>Saudi Arabia</t>
  </si>
  <si>
    <t>Oman</t>
  </si>
  <si>
    <t>Cut flowers and plants, volume in t, value in 1 000 EUR</t>
  </si>
  <si>
    <t>Volume (in metric tonnes)</t>
  </si>
  <si>
    <t xml:space="preserve">Value (in billion KES) </t>
  </si>
  <si>
    <t xml:space="preserve">Value in 1 000 EUR </t>
  </si>
  <si>
    <t>Source: Kenya Flower Council</t>
  </si>
  <si>
    <r>
      <t xml:space="preserve">2019 </t>
    </r>
    <r>
      <rPr>
        <b/>
        <vertAlign val="superscript"/>
        <sz val="8"/>
        <color theme="1"/>
        <rFont val="Arial"/>
        <family val="2"/>
      </rPr>
      <t>2</t>
    </r>
  </si>
  <si>
    <r>
      <t xml:space="preserve">2020 </t>
    </r>
    <r>
      <rPr>
        <b/>
        <vertAlign val="superscript"/>
        <sz val="8"/>
        <color theme="1"/>
        <rFont val="Arial"/>
        <family val="2"/>
      </rPr>
      <t>2</t>
    </r>
  </si>
  <si>
    <t xml:space="preserve">POLAND </t>
  </si>
  <si>
    <t>312 700</t>
  </si>
  <si>
    <r>
      <t xml:space="preserve">Production value </t>
    </r>
    <r>
      <rPr>
        <sz val="12"/>
        <color theme="1"/>
        <rFont val="Arial"/>
        <family val="2"/>
      </rPr>
      <t xml:space="preserve"> </t>
    </r>
  </si>
  <si>
    <t>Flower production in the open (with bulbs)</t>
  </si>
  <si>
    <t xml:space="preserve"> Flower production under covers</t>
  </si>
  <si>
    <t>Source: A. Marosz, Institute of Horticulture, Skierniewice</t>
  </si>
  <si>
    <t>For 2017 and 2020 based on research and analysis by D. Olewnicki, Institute of Horticultural Sciences, Warsaw University of Life Sciences</t>
  </si>
  <si>
    <t xml:space="preserve">Flowers and nursery stock </t>
  </si>
  <si>
    <t>Area in hectares, in the open and under protection</t>
  </si>
  <si>
    <r>
      <t>2017</t>
    </r>
    <r>
      <rPr>
        <b/>
        <vertAlign val="superscript"/>
        <sz val="8"/>
        <color theme="1"/>
        <rFont val="Arial"/>
        <family val="2"/>
      </rPr>
      <t xml:space="preserve"> 1</t>
    </r>
  </si>
  <si>
    <r>
      <t xml:space="preserve">2016 </t>
    </r>
    <r>
      <rPr>
        <b/>
        <vertAlign val="superscript"/>
        <sz val="8"/>
        <color theme="1"/>
        <rFont val="Arial"/>
        <family val="2"/>
      </rPr>
      <t>2</t>
    </r>
  </si>
  <si>
    <r>
      <t xml:space="preserve">2015 </t>
    </r>
    <r>
      <rPr>
        <b/>
        <vertAlign val="superscript"/>
        <sz val="8"/>
        <color theme="1"/>
        <rFont val="Arial"/>
        <family val="2"/>
      </rPr>
      <t>2</t>
    </r>
  </si>
  <si>
    <r>
      <t xml:space="preserve">2014 </t>
    </r>
    <r>
      <rPr>
        <b/>
        <vertAlign val="superscript"/>
        <sz val="8"/>
        <color theme="1"/>
        <rFont val="Arial"/>
        <family val="2"/>
      </rPr>
      <t>2</t>
    </r>
  </si>
  <si>
    <r>
      <t>2013</t>
    </r>
    <r>
      <rPr>
        <b/>
        <vertAlign val="superscript"/>
        <sz val="8"/>
        <color theme="1"/>
        <rFont val="Arial"/>
        <family val="2"/>
      </rPr>
      <t xml:space="preserve"> 2</t>
    </r>
  </si>
  <si>
    <r>
      <t xml:space="preserve">2012 </t>
    </r>
    <r>
      <rPr>
        <b/>
        <vertAlign val="superscript"/>
        <sz val="8"/>
        <color theme="1"/>
        <rFont val="Arial"/>
        <family val="2"/>
      </rPr>
      <t>2</t>
    </r>
  </si>
  <si>
    <r>
      <t>2011</t>
    </r>
    <r>
      <rPr>
        <b/>
        <vertAlign val="superscript"/>
        <sz val="8"/>
        <color theme="1"/>
        <rFont val="Arial"/>
        <family val="2"/>
      </rPr>
      <t xml:space="preserve"> 1</t>
    </r>
  </si>
  <si>
    <r>
      <t>2010</t>
    </r>
    <r>
      <rPr>
        <b/>
        <vertAlign val="superscript"/>
        <sz val="8"/>
        <color theme="1"/>
        <rFont val="Arial"/>
        <family val="2"/>
      </rPr>
      <t xml:space="preserve"> 3</t>
    </r>
  </si>
  <si>
    <r>
      <t xml:space="preserve">2009 </t>
    </r>
    <r>
      <rPr>
        <b/>
        <vertAlign val="superscript"/>
        <sz val="8"/>
        <color theme="1"/>
        <rFont val="Arial"/>
        <family val="2"/>
      </rPr>
      <t>2</t>
    </r>
  </si>
  <si>
    <r>
      <t>2008</t>
    </r>
    <r>
      <rPr>
        <b/>
        <vertAlign val="superscript"/>
        <sz val="8"/>
        <color theme="1"/>
        <rFont val="Arial"/>
        <family val="2"/>
      </rPr>
      <t xml:space="preserve"> 2</t>
    </r>
  </si>
  <si>
    <t>Area of flower production in the open (with bulbs)</t>
  </si>
  <si>
    <t>Area of flower production under protection</t>
  </si>
  <si>
    <t xml:space="preserve">Sources: </t>
  </si>
  <si>
    <r>
      <rPr>
        <vertAlign val="superscript"/>
        <sz val="7"/>
        <color theme="1"/>
        <rFont val="Arial"/>
        <family val="2"/>
      </rPr>
      <t>1</t>
    </r>
    <r>
      <rPr>
        <sz val="7"/>
        <color theme="1"/>
        <rFont val="Arial"/>
        <family val="2"/>
      </rPr>
      <t xml:space="preserve"> For 2017 to 2020 based on research and analysis by D. Olewnicki, Institute of Horticultural Sciences, Warsaw University of Life Sciences</t>
    </r>
  </si>
  <si>
    <r>
      <rPr>
        <vertAlign val="superscript"/>
        <sz val="7"/>
        <color theme="1"/>
        <rFont val="Arial"/>
        <family val="2"/>
      </rPr>
      <t>2</t>
    </r>
    <r>
      <rPr>
        <sz val="7"/>
        <color theme="1"/>
        <rFont val="Arial"/>
        <family val="2"/>
      </rPr>
      <t xml:space="preserve"> Based on research and questionnaires by A. Marosz, Institute of Horticulture, Skierniewice</t>
    </r>
  </si>
  <si>
    <r>
      <rPr>
        <vertAlign val="superscript"/>
        <sz val="7"/>
        <color rgb="FF000000"/>
        <rFont val="Arial"/>
        <family val="2"/>
      </rPr>
      <t>3</t>
    </r>
    <r>
      <rPr>
        <sz val="7"/>
        <color rgb="FF000000"/>
        <rFont val="Arial"/>
        <family val="2"/>
      </rPr>
      <t xml:space="preserve"> Agricultural Census 2010, Central Statistical Office,Poland </t>
    </r>
  </si>
  <si>
    <r>
      <t>2018</t>
    </r>
    <r>
      <rPr>
        <b/>
        <vertAlign val="superscript"/>
        <sz val="8"/>
        <color theme="1"/>
        <rFont val="Arial"/>
        <family val="2"/>
      </rPr>
      <t xml:space="preserve"> 1</t>
    </r>
  </si>
  <si>
    <r>
      <t xml:space="preserve">2017 </t>
    </r>
    <r>
      <rPr>
        <b/>
        <vertAlign val="superscript"/>
        <sz val="8"/>
        <color theme="1"/>
        <rFont val="Arial"/>
        <family val="2"/>
      </rPr>
      <t>1</t>
    </r>
  </si>
  <si>
    <r>
      <t>2016</t>
    </r>
    <r>
      <rPr>
        <b/>
        <vertAlign val="superscript"/>
        <sz val="8"/>
        <color theme="1"/>
        <rFont val="Arial"/>
        <family val="2"/>
      </rPr>
      <t xml:space="preserve"> 2</t>
    </r>
  </si>
  <si>
    <r>
      <t xml:space="preserve">2013 </t>
    </r>
    <r>
      <rPr>
        <b/>
        <vertAlign val="superscript"/>
        <sz val="8"/>
        <color theme="1"/>
        <rFont val="Arial"/>
        <family val="2"/>
      </rPr>
      <t>2</t>
    </r>
  </si>
  <si>
    <r>
      <t>2002</t>
    </r>
    <r>
      <rPr>
        <b/>
        <vertAlign val="superscript"/>
        <sz val="8"/>
        <color theme="1"/>
        <rFont val="Arial"/>
        <family val="2"/>
      </rPr>
      <t xml:space="preserve"> 3</t>
    </r>
  </si>
  <si>
    <t xml:space="preserve">   Roses </t>
  </si>
  <si>
    <t xml:space="preserve">   Conifers</t>
  </si>
  <si>
    <t xml:space="preserve">   Broad leaved shrubs </t>
  </si>
  <si>
    <t xml:space="preserve">   Alley trees</t>
  </si>
  <si>
    <t xml:space="preserve">   Ornamentals in containers</t>
  </si>
  <si>
    <t>Under cover</t>
  </si>
  <si>
    <t xml:space="preserve">   Ornamental nursery stock</t>
  </si>
  <si>
    <t xml:space="preserve">   Mother plants and others</t>
  </si>
  <si>
    <r>
      <rPr>
        <vertAlign val="superscript"/>
        <sz val="7"/>
        <color theme="1"/>
        <rFont val="Arial"/>
        <family val="2"/>
      </rPr>
      <t>1</t>
    </r>
    <r>
      <rPr>
        <sz val="7"/>
        <color theme="1"/>
        <rFont val="Arial"/>
        <family val="2"/>
      </rPr>
      <t xml:space="preserve"> For 2017 and 2018 based on research and analysis by D. Olewnicki, Institute of Horticultural Sciences, Warsaw University of Life Sciences</t>
    </r>
  </si>
  <si>
    <r>
      <rPr>
        <vertAlign val="superscript"/>
        <sz val="7"/>
        <color theme="1"/>
        <rFont val="Arial"/>
        <family val="2"/>
      </rPr>
      <t>2</t>
    </r>
    <r>
      <rPr>
        <sz val="7"/>
        <color theme="1"/>
        <rFont val="Arial"/>
        <family val="2"/>
      </rPr>
      <t xml:space="preserve"> Based on research and questionnaires by A. Marosz, Institute of Horticulture,Skierniewice</t>
    </r>
  </si>
  <si>
    <r>
      <t xml:space="preserve"> </t>
    </r>
    <r>
      <rPr>
        <vertAlign val="superscript"/>
        <sz val="7"/>
        <color theme="1"/>
        <rFont val="Arial"/>
        <family val="2"/>
      </rPr>
      <t>3</t>
    </r>
    <r>
      <rPr>
        <sz val="7"/>
        <color theme="1"/>
        <rFont val="Arial"/>
        <family val="2"/>
      </rPr>
      <t xml:space="preserve"> Agricultural Census 2002 and 2010</t>
    </r>
  </si>
  <si>
    <t>Area under cover in hectares</t>
  </si>
  <si>
    <r>
      <t>2020</t>
    </r>
    <r>
      <rPr>
        <b/>
        <vertAlign val="superscript"/>
        <sz val="8"/>
        <color theme="1"/>
        <rFont val="Arial"/>
        <family val="2"/>
      </rPr>
      <t xml:space="preserve"> 1</t>
    </r>
  </si>
  <si>
    <r>
      <t>2019</t>
    </r>
    <r>
      <rPr>
        <b/>
        <vertAlign val="superscript"/>
        <sz val="8"/>
        <color theme="1"/>
        <rFont val="Arial"/>
        <family val="2"/>
      </rPr>
      <t xml:space="preserve"> 1</t>
    </r>
  </si>
  <si>
    <r>
      <t xml:space="preserve">Pot plants </t>
    </r>
    <r>
      <rPr>
        <vertAlign val="superscript"/>
        <sz val="8"/>
        <color theme="1"/>
        <rFont val="Arial"/>
        <family val="2"/>
      </rPr>
      <t>3</t>
    </r>
  </si>
  <si>
    <t xml:space="preserve">   Chrysanthemums</t>
  </si>
  <si>
    <t xml:space="preserve">   Others</t>
  </si>
  <si>
    <r>
      <rPr>
        <vertAlign val="superscript"/>
        <sz val="7"/>
        <color theme="1"/>
        <rFont val="Arial"/>
        <family val="2"/>
      </rPr>
      <t>1</t>
    </r>
    <r>
      <rPr>
        <sz val="7"/>
        <color theme="1"/>
        <rFont val="Arial"/>
        <family val="2"/>
      </rPr>
      <t xml:space="preserve"> For 2017 and 2020 based on research and analysis by D. Olewnicki, Institute of Horticultural Sciences, Warsaw University of Life Sciences</t>
    </r>
  </si>
  <si>
    <t>Poland - External trade ornamental horticultural products</t>
  </si>
  <si>
    <t>Imports by Poland</t>
  </si>
  <si>
    <t>Exports by Poland</t>
  </si>
  <si>
    <t>SPAIN</t>
  </si>
  <si>
    <t>Gross national income*:</t>
  </si>
  <si>
    <t>*Atlas method</t>
  </si>
  <si>
    <t>Area in hectares, amount in million pieces</t>
  </si>
  <si>
    <t>Area (In hectares)</t>
  </si>
  <si>
    <t xml:space="preserve">  Flores</t>
  </si>
  <si>
    <t>Claveles</t>
  </si>
  <si>
    <t>American type</t>
  </si>
  <si>
    <t>tipo Americano</t>
  </si>
  <si>
    <t>Other carnations</t>
  </si>
  <si>
    <t>otros claveles</t>
  </si>
  <si>
    <t>Rosas</t>
  </si>
  <si>
    <t>Baccara/ Meilland</t>
  </si>
  <si>
    <t>Other roses</t>
  </si>
  <si>
    <t>otras rosas</t>
  </si>
  <si>
    <t>Otras flores</t>
  </si>
  <si>
    <t>Ornamental plants</t>
  </si>
  <si>
    <t>Plantas ornamentales</t>
  </si>
  <si>
    <t>Esquejes</t>
  </si>
  <si>
    <t>Production in million pieces</t>
  </si>
  <si>
    <t>Production (In million pieces)</t>
  </si>
  <si>
    <t>Al aire libre</t>
  </si>
  <si>
    <t>Flores</t>
  </si>
  <si>
    <t>Other flowers</t>
  </si>
  <si>
    <t>Protegido</t>
  </si>
  <si>
    <t xml:space="preserve">Area without irrigation </t>
  </si>
  <si>
    <t xml:space="preserve">secano </t>
  </si>
  <si>
    <t xml:space="preserve">  Andalusia</t>
  </si>
  <si>
    <t xml:space="preserve">  Canary Islands</t>
  </si>
  <si>
    <t xml:space="preserve">  Galicia</t>
  </si>
  <si>
    <t xml:space="preserve">  Murcia</t>
  </si>
  <si>
    <t xml:space="preserve">  Valencia</t>
  </si>
  <si>
    <t xml:space="preserve">  Others regions</t>
  </si>
  <si>
    <t xml:space="preserve">Total: 4 935 ha </t>
  </si>
  <si>
    <t xml:space="preserve">  Catalonia</t>
  </si>
  <si>
    <t>Spain - External trade ornamental horticultural products</t>
  </si>
  <si>
    <t>Morocco</t>
  </si>
  <si>
    <t>Imports by Spain</t>
  </si>
  <si>
    <t>Exports by Spain</t>
  </si>
  <si>
    <t>TURKEY</t>
  </si>
  <si>
    <t xml:space="preserve"> Area in hectares </t>
  </si>
  <si>
    <t>Indoor ornamental plants</t>
  </si>
  <si>
    <t>Outdoor ornamental plants</t>
  </si>
  <si>
    <t>Flowers bulbs</t>
  </si>
  <si>
    <t>Production under protection in million pieces</t>
  </si>
  <si>
    <t>Area under protection in hectares</t>
  </si>
  <si>
    <t xml:space="preserve">Area (In hectares) </t>
  </si>
  <si>
    <t xml:space="preserve">Gladiolus </t>
  </si>
  <si>
    <t>Gerbera daisy</t>
  </si>
  <si>
    <t xml:space="preserve">Gypsophila </t>
  </si>
  <si>
    <t xml:space="preserve">Anemone </t>
  </si>
  <si>
    <t xml:space="preserve">Freesia </t>
  </si>
  <si>
    <t>Matthiola</t>
  </si>
  <si>
    <t xml:space="preserve">Orchids </t>
  </si>
  <si>
    <t xml:space="preserve">Tulips </t>
  </si>
  <si>
    <t xml:space="preserve">Roses (Cut) </t>
  </si>
  <si>
    <t xml:space="preserve">Lisianthus </t>
  </si>
  <si>
    <t xml:space="preserve">Hyacinth </t>
  </si>
  <si>
    <t xml:space="preserve">Iris </t>
  </si>
  <si>
    <t xml:space="preserve">Statice </t>
  </si>
  <si>
    <t>Antalya</t>
  </si>
  <si>
    <t>İzmir</t>
  </si>
  <si>
    <t>Yalova</t>
  </si>
  <si>
    <t>Isparta</t>
  </si>
  <si>
    <t>Konya</t>
  </si>
  <si>
    <t>Mersin</t>
  </si>
  <si>
    <t>Bursa</t>
  </si>
  <si>
    <t xml:space="preserve">Production of ornamental plants, indoor </t>
  </si>
  <si>
    <t>indoor</t>
  </si>
  <si>
    <t>Adana</t>
  </si>
  <si>
    <t>Sakarya</t>
  </si>
  <si>
    <t>Ankara</t>
  </si>
  <si>
    <t>Production of ornamental plants, outdoor</t>
  </si>
  <si>
    <t>outdoor</t>
  </si>
  <si>
    <t>Edirne</t>
  </si>
  <si>
    <t>Manisa</t>
  </si>
  <si>
    <t>Samsun</t>
  </si>
  <si>
    <t>Kocaeli</t>
  </si>
  <si>
    <t>Düzce</t>
  </si>
  <si>
    <t>Tekirdağ</t>
  </si>
  <si>
    <t xml:space="preserve">TURKEY - External trade ornamental horticultural products </t>
  </si>
  <si>
    <t xml:space="preserve">Cut flowers fresh, value in 1 000 EUR </t>
  </si>
  <si>
    <t>Bulgaria</t>
  </si>
  <si>
    <t>Hungary</t>
  </si>
  <si>
    <t xml:space="preserve">Uzbekistan </t>
  </si>
  <si>
    <t xml:space="preserve">Azerbaidchan </t>
  </si>
  <si>
    <t xml:space="preserve">Turkmenistan </t>
  </si>
  <si>
    <t>Iraq</t>
  </si>
  <si>
    <t>Georgia</t>
  </si>
  <si>
    <t>Kasachstan</t>
  </si>
  <si>
    <t>UNITED STATES OF AMERICA</t>
  </si>
  <si>
    <t>Ornamental plants under protection and in the open</t>
  </si>
  <si>
    <t>Floriculture and bedding crops</t>
  </si>
  <si>
    <t xml:space="preserve">Bedding/garden plants </t>
  </si>
  <si>
    <t xml:space="preserve">Cut flowers and cut florist greens </t>
  </si>
  <si>
    <t xml:space="preserve">Foliage plants, indoor </t>
  </si>
  <si>
    <t xml:space="preserve">Potted flowering plants </t>
  </si>
  <si>
    <t xml:space="preserve">Other floriculture and bedding crops </t>
  </si>
  <si>
    <t>Nursery crops</t>
  </si>
  <si>
    <t>Aquatic plants</t>
  </si>
  <si>
    <t>Sod harvested</t>
  </si>
  <si>
    <t xml:space="preserve">Propagative materials </t>
  </si>
  <si>
    <t xml:space="preserve">Bulbs, corms, rhizoms and tubers , dry </t>
  </si>
  <si>
    <t xml:space="preserve">Cuttings, seedlings, liners and plugs </t>
  </si>
  <si>
    <t xml:space="preserve">Flower seeds </t>
  </si>
  <si>
    <t>Under glass or other protection</t>
  </si>
  <si>
    <t>Source: 2017 Census of Agriculture, U.S. Department of Agriculture, National Agricultural Statistics Service</t>
  </si>
  <si>
    <t>Number of farms</t>
  </si>
  <si>
    <t>Other floriculture and bedding crops</t>
  </si>
  <si>
    <t>Value of sales (in million USD)</t>
  </si>
  <si>
    <t>in USD</t>
  </si>
  <si>
    <t xml:space="preserve">Bulbs, corms, rhizoms and tubers, dry </t>
  </si>
  <si>
    <t xml:space="preserve">Flowers and pot plants </t>
  </si>
  <si>
    <t>Fiberglass and other rigid greenhouses</t>
  </si>
  <si>
    <t>Film plastic (single / multi greenhouses)</t>
  </si>
  <si>
    <t xml:space="preserve"> 2 768</t>
  </si>
  <si>
    <t xml:space="preserve"> 2 634</t>
  </si>
  <si>
    <t xml:space="preserve"> 2 618</t>
  </si>
  <si>
    <t xml:space="preserve"> 3 073</t>
  </si>
  <si>
    <t>Total greenhouse cover</t>
  </si>
  <si>
    <t xml:space="preserve"> 3 930</t>
  </si>
  <si>
    <t xml:space="preserve"> 3 803</t>
  </si>
  <si>
    <t xml:space="preserve"> 4 060</t>
  </si>
  <si>
    <t xml:space="preserve"> 3 844</t>
  </si>
  <si>
    <t xml:space="preserve"> 3 808</t>
  </si>
  <si>
    <t xml:space="preserve"> 3 818</t>
  </si>
  <si>
    <t xml:space="preserve"> 4 329</t>
  </si>
  <si>
    <t>Shade and temporary cover</t>
  </si>
  <si>
    <t xml:space="preserve"> 2 898</t>
  </si>
  <si>
    <t xml:space="preserve"> 2 806</t>
  </si>
  <si>
    <t xml:space="preserve"> 2 963</t>
  </si>
  <si>
    <t xml:space="preserve"> 3 166</t>
  </si>
  <si>
    <t>Total covered area</t>
  </si>
  <si>
    <t xml:space="preserve"> 7 984</t>
  </si>
  <si>
    <t xml:space="preserve"> 7 125</t>
  </si>
  <si>
    <t xml:space="preserve"> 7 146</t>
  </si>
  <si>
    <t xml:space="preserve"> 6 828</t>
  </si>
  <si>
    <t xml:space="preserve"> 6 784</t>
  </si>
  <si>
    <t xml:space="preserve"> 6 614</t>
  </si>
  <si>
    <t xml:space="preserve"> 6 780</t>
  </si>
  <si>
    <t xml:space="preserve"> 7 494</t>
  </si>
  <si>
    <t>Open ground</t>
  </si>
  <si>
    <t xml:space="preserve"> 15 523</t>
  </si>
  <si>
    <t xml:space="preserve"> 16 205</t>
  </si>
  <si>
    <t xml:space="preserve"> 24 718</t>
  </si>
  <si>
    <t xml:space="preserve"> 16 386</t>
  </si>
  <si>
    <t xml:space="preserve"> 12 565</t>
  </si>
  <si>
    <t xml:space="preserve"> 12 701</t>
  </si>
  <si>
    <t xml:space="preserve"> 13 590</t>
  </si>
  <si>
    <t xml:space="preserve"> 28 591</t>
  </si>
  <si>
    <t>Source: United States, Departement of Agriculture, Floriculture Crops 2020 Summary , May 2021</t>
  </si>
  <si>
    <t>Operations with 10 000 or more USD sales</t>
  </si>
  <si>
    <t>Number</t>
  </si>
  <si>
    <t>Operations with 100 000 ore more USD sales</t>
  </si>
  <si>
    <r>
      <t xml:space="preserve">In 1 000 stems </t>
    </r>
    <r>
      <rPr>
        <sz val="8"/>
        <color theme="1"/>
        <rFont val="Arial"/>
        <family val="2"/>
      </rPr>
      <t>if not otherwise stated</t>
    </r>
  </si>
  <si>
    <t>Lilies, all</t>
  </si>
  <si>
    <t>Gladioli, 1 000 spikes</t>
  </si>
  <si>
    <t>Roses, all</t>
  </si>
  <si>
    <t>Chrysanthemums, pompon 1 000 bunches</t>
  </si>
  <si>
    <t>Peony</t>
  </si>
  <si>
    <t>Orchids, all, 1 000 blooms</t>
  </si>
  <si>
    <t>Delphinium and Larkspur</t>
  </si>
  <si>
    <t>Carnation, standard</t>
  </si>
  <si>
    <t>Leatherleaf ferns  1 000 bunches</t>
  </si>
  <si>
    <t xml:space="preserve">Production of pot plants for indoor or patio use </t>
  </si>
  <si>
    <t>In 1 000 pots</t>
  </si>
  <si>
    <r>
      <t>Pots less than 12.7 cm</t>
    </r>
    <r>
      <rPr>
        <sz val="8"/>
        <color theme="1"/>
        <rFont val="Arial"/>
        <family val="2"/>
      </rPr>
      <t xml:space="preserve"> (5 inches)</t>
    </r>
  </si>
  <si>
    <t>Pots 12.7 cm (5 inches) or larger</t>
  </si>
  <si>
    <t>Florist roses</t>
  </si>
  <si>
    <t>Florist chrysanthemums</t>
  </si>
  <si>
    <t>Afican violets</t>
  </si>
  <si>
    <t>Finished florist azaleas</t>
  </si>
  <si>
    <t>Other flowering plants</t>
  </si>
  <si>
    <t>Foliage plants, hanging baskets</t>
  </si>
  <si>
    <t>Production of annual bedding and garden plants</t>
  </si>
  <si>
    <r>
      <t xml:space="preserve"> In 1 000 pots </t>
    </r>
    <r>
      <rPr>
        <sz val="8"/>
        <color theme="1"/>
        <rFont val="Arial"/>
        <family val="2"/>
      </rPr>
      <t>if not otherwise stated</t>
    </r>
  </si>
  <si>
    <t>1 000 flats</t>
  </si>
  <si>
    <t>Pots less than</t>
  </si>
  <si>
    <t>Pots 12,7 cm</t>
  </si>
  <si>
    <t xml:space="preserve"> hanging baskets</t>
  </si>
  <si>
    <r>
      <t>12.7 cm</t>
    </r>
    <r>
      <rPr>
        <sz val="8"/>
        <color theme="1"/>
        <rFont val="Arial"/>
        <family val="2"/>
      </rPr>
      <t xml:space="preserve"> (5 inches)</t>
    </r>
  </si>
  <si>
    <r>
      <t xml:space="preserve">(5 inches) </t>
    </r>
    <r>
      <rPr>
        <b/>
        <sz val="8"/>
        <color theme="1"/>
        <rFont val="Arial"/>
        <family val="2"/>
      </rPr>
      <t>or larger</t>
    </r>
  </si>
  <si>
    <t>Pansies, Violas</t>
  </si>
  <si>
    <t>Impatiens, other</t>
  </si>
  <si>
    <t>Geranium, veg. cutting</t>
  </si>
  <si>
    <t>New Guinea Impatiens</t>
  </si>
  <si>
    <t>Geranium, seeds</t>
  </si>
  <si>
    <t>Other flowering and foliar plants</t>
  </si>
  <si>
    <t>Vegetable type plants</t>
  </si>
  <si>
    <t>Hardy / garden Chrysanthemums</t>
  </si>
  <si>
    <t>Potted herbacious perennial plants</t>
  </si>
  <si>
    <t xml:space="preserve"> In 1 000 pots</t>
  </si>
  <si>
    <t>Container size</t>
  </si>
  <si>
    <t xml:space="preserve"> Less than 3.8 l</t>
  </si>
  <si>
    <t>3.8-7.6 l</t>
  </si>
  <si>
    <t>7.6 l or larger</t>
  </si>
  <si>
    <t>Hostas</t>
  </si>
  <si>
    <t xml:space="preserve">Other herbaceous perennials </t>
  </si>
  <si>
    <t xml:space="preserve">Distribution of production area in 2017 </t>
  </si>
  <si>
    <t xml:space="preserve">Production of ornamental plants (floriculture) under protection </t>
  </si>
  <si>
    <t xml:space="preserve">Production of ornamental plants (floriculture) in the open </t>
  </si>
  <si>
    <t xml:space="preserve">Production of nursery stock </t>
  </si>
  <si>
    <t xml:space="preserve">Production of christmas trees </t>
  </si>
  <si>
    <t xml:space="preserve">Total: 8 078 ha </t>
  </si>
  <si>
    <t xml:space="preserve">Total: 20 073 ha </t>
  </si>
  <si>
    <t xml:space="preserve">Total: 136 726 ha </t>
  </si>
  <si>
    <t xml:space="preserve">Total: 119 449 ha </t>
  </si>
  <si>
    <t>Floriculture under protection</t>
  </si>
  <si>
    <t xml:space="preserve">Floriculture in the open </t>
  </si>
  <si>
    <t>Nursery area in the open</t>
  </si>
  <si>
    <t>in ha</t>
  </si>
  <si>
    <t>Florida</t>
  </si>
  <si>
    <t>California</t>
  </si>
  <si>
    <t>Oregon</t>
  </si>
  <si>
    <t>North Carolina</t>
  </si>
  <si>
    <t>Michigan</t>
  </si>
  <si>
    <t>New Jersey</t>
  </si>
  <si>
    <t>Texas</t>
  </si>
  <si>
    <t>Pennsylvania</t>
  </si>
  <si>
    <t>Ohio</t>
  </si>
  <si>
    <t>Wisconsin</t>
  </si>
  <si>
    <t xml:space="preserve">Wisconsin </t>
  </si>
  <si>
    <t>Tennessee</t>
  </si>
  <si>
    <t>New York</t>
  </si>
  <si>
    <t>Washington</t>
  </si>
  <si>
    <t>Virginia</t>
  </si>
  <si>
    <t>Hawaii</t>
  </si>
  <si>
    <t>Minnesota</t>
  </si>
  <si>
    <t>Other states</t>
  </si>
  <si>
    <t>Illinois</t>
  </si>
  <si>
    <t>Connecticut</t>
  </si>
  <si>
    <t>South Carolina</t>
  </si>
  <si>
    <t>Maine</t>
  </si>
  <si>
    <t>Maryland</t>
  </si>
  <si>
    <t>Arizona</t>
  </si>
  <si>
    <t>Bulbs and tubers, corms etc. dormant</t>
  </si>
  <si>
    <t>Bulbs and tubers, total</t>
  </si>
  <si>
    <t>Cuttings and slips</t>
  </si>
  <si>
    <t>Trees, shrubs and bushes</t>
  </si>
  <si>
    <t xml:space="preserve"> Plants, live</t>
  </si>
  <si>
    <t xml:space="preserve">Live Plants, total </t>
  </si>
  <si>
    <t xml:space="preserve">Cut foliage, total </t>
  </si>
  <si>
    <t xml:space="preserve">Imports  </t>
  </si>
  <si>
    <t xml:space="preserve">Cut foliage, value in 1 000 EUR </t>
  </si>
  <si>
    <t>Philippines</t>
  </si>
  <si>
    <t xml:space="preserve">USA - External trade of ornamental horticultural products </t>
  </si>
  <si>
    <t>Peru</t>
  </si>
  <si>
    <t>Dominican Republic</t>
  </si>
  <si>
    <t xml:space="preserve">Japan </t>
  </si>
  <si>
    <t xml:space="preserve">Exports   </t>
  </si>
  <si>
    <t xml:space="preserve">Flowers and plants,value  in 1 000 EUR </t>
  </si>
  <si>
    <t>Plants, live</t>
  </si>
  <si>
    <t>Figure 1</t>
  </si>
  <si>
    <t xml:space="preserve">Value </t>
  </si>
  <si>
    <t xml:space="preserve">(operations with 10 000 or more USD sales) </t>
  </si>
  <si>
    <t>In billion USD</t>
  </si>
  <si>
    <t xml:space="preserve">Figure 2 </t>
  </si>
  <si>
    <t>Annual bedding/garden plants</t>
  </si>
  <si>
    <t>Foliage plants, indoor/patio use</t>
  </si>
  <si>
    <t>Herbaceous perennial plants</t>
  </si>
  <si>
    <t>Propagative floriculture materials</t>
  </si>
  <si>
    <t>Cut cultivated greens</t>
  </si>
  <si>
    <t xml:space="preserve">(operations with 100 000 or more USD sales )  </t>
  </si>
  <si>
    <t>Figure 3</t>
  </si>
  <si>
    <t>(operations with 100 000 or more USD sales )</t>
  </si>
  <si>
    <t>Distribution</t>
  </si>
  <si>
    <r>
      <t>Floriculture crop value</t>
    </r>
    <r>
      <rPr>
        <vertAlign val="superscript"/>
        <sz val="10"/>
        <color theme="1"/>
        <rFont val="Arial"/>
        <family val="2"/>
      </rPr>
      <t xml:space="preserve"> 1</t>
    </r>
  </si>
  <si>
    <r>
      <t xml:space="preserve">Wholesale value of all plant categories </t>
    </r>
    <r>
      <rPr>
        <b/>
        <vertAlign val="superscript"/>
        <sz val="8"/>
        <color theme="1"/>
        <rFont val="Arial"/>
        <family val="2"/>
      </rPr>
      <t>2</t>
    </r>
  </si>
  <si>
    <t>State</t>
  </si>
  <si>
    <t>Califonia</t>
  </si>
  <si>
    <r>
      <rPr>
        <vertAlign val="superscript"/>
        <sz val="7"/>
        <color theme="1"/>
        <rFont val="Calibri"/>
        <family val="2"/>
      </rPr>
      <t xml:space="preserve">1 </t>
    </r>
    <r>
      <rPr>
        <sz val="7"/>
        <color theme="1"/>
        <rFont val="Calibri"/>
        <family val="2"/>
      </rPr>
      <t>operations  with 100 000 or more USD sales</t>
    </r>
  </si>
  <si>
    <r>
      <rPr>
        <vertAlign val="superscript"/>
        <sz val="7"/>
        <color theme="1"/>
        <rFont val="Calibri"/>
        <family val="2"/>
      </rPr>
      <t>2</t>
    </r>
    <r>
      <rPr>
        <sz val="7"/>
        <color theme="1"/>
        <rFont val="Calibri"/>
        <family val="2"/>
      </rPr>
      <t xml:space="preserve"> includes bedding garden plants, herbaceous perennial plants, potted flowering plants, foliage plants for indoor or patio use, cut flowers, Cut cultivated greens, propagative floriculture material. </t>
    </r>
  </si>
  <si>
    <t xml:space="preserve">          Line 127      Flowers, seeds and potted plants</t>
  </si>
  <si>
    <t>Table 2.4.5 U. Personal Consumption Expenditures by Type of product (A) (Q) (M)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</si>
  <si>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</si>
  <si>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</si>
  <si>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</si>
  <si>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</si>
  <si>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</si>
  <si>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</si>
  <si>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</si>
  <si>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</si>
  <si>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</si>
  <si>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</si>
  <si>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</si>
  <si>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</si>
  <si>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</si>
  <si>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</si>
  <si>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</si>
  <si>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</si>
  <si>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</si>
  <si>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Figure 4</t>
  </si>
  <si>
    <t>UNITED KINGDOM</t>
  </si>
  <si>
    <t>243 600</t>
  </si>
  <si>
    <t>Production value in million EUR</t>
  </si>
  <si>
    <t>Flowers and bulbs</t>
  </si>
  <si>
    <t xml:space="preserve">Hardy ornamental nursery stock </t>
  </si>
  <si>
    <t xml:space="preserve">Flowers and bulbs in the open </t>
  </si>
  <si>
    <t>Hardy plants and flowers, nursery stock</t>
  </si>
  <si>
    <t>Protected crops</t>
  </si>
  <si>
    <t xml:space="preserve">Ornamental plants, total </t>
  </si>
  <si>
    <r>
      <rPr>
        <vertAlign val="superscript"/>
        <sz val="7"/>
        <color theme="1"/>
        <rFont val="Calibri"/>
        <family val="2"/>
      </rPr>
      <t>1</t>
    </r>
    <r>
      <rPr>
        <sz val="7"/>
        <color theme="1"/>
        <rFont val="Calibri"/>
        <family val="2"/>
      </rPr>
      <t xml:space="preserve">  provisional </t>
    </r>
  </si>
  <si>
    <t>UK - Flowers and plants</t>
  </si>
  <si>
    <t>Flowers and bulbs in the open</t>
  </si>
  <si>
    <t>Hardy nursery stock</t>
  </si>
  <si>
    <t>Flowers, foliage and other plants</t>
  </si>
  <si>
    <t>England - Flowers and plants</t>
  </si>
  <si>
    <r>
      <t xml:space="preserve">2011 </t>
    </r>
    <r>
      <rPr>
        <b/>
        <vertAlign val="superscript"/>
        <sz val="8"/>
        <color theme="1"/>
        <rFont val="Arial"/>
        <family val="2"/>
      </rPr>
      <t>1</t>
    </r>
  </si>
  <si>
    <t>Perennial herbaceous plants</t>
  </si>
  <si>
    <r>
      <rPr>
        <vertAlign val="superscript"/>
        <sz val="7"/>
        <color rgb="FF000000"/>
        <rFont val="Arial"/>
        <family val="2"/>
      </rPr>
      <t xml:space="preserve">1 </t>
    </r>
    <r>
      <rPr>
        <sz val="7"/>
        <color rgb="FF000000"/>
        <rFont val="Arial"/>
        <family val="2"/>
      </rPr>
      <t xml:space="preserve"> Area for UK </t>
    </r>
  </si>
  <si>
    <t>Imports by United Kingdom</t>
  </si>
  <si>
    <t>USA</t>
  </si>
  <si>
    <t>Exports by United Kingdom</t>
  </si>
  <si>
    <t>Important producers of cut flowers</t>
  </si>
  <si>
    <t>Important exporter countries of cut flowers</t>
  </si>
  <si>
    <t>Important import countries of cut flowers</t>
  </si>
  <si>
    <t>Important producers of roses, fresh cut</t>
  </si>
  <si>
    <r>
      <t xml:space="preserve">Area in ha </t>
    </r>
    <r>
      <rPr>
        <vertAlign val="superscript"/>
        <sz val="11"/>
        <color theme="1"/>
        <rFont val="Calibri"/>
        <family val="2"/>
      </rPr>
      <t>1</t>
    </r>
  </si>
  <si>
    <r>
      <t>Total</t>
    </r>
    <r>
      <rPr>
        <vertAlign val="superscript"/>
        <sz val="11"/>
        <color theme="1"/>
        <rFont val="Calibri"/>
        <family val="2"/>
      </rPr>
      <t xml:space="preserve"> 2</t>
    </r>
  </si>
  <si>
    <t xml:space="preserve"> Under protection</t>
  </si>
  <si>
    <r>
      <t>China</t>
    </r>
    <r>
      <rPr>
        <vertAlign val="superscript"/>
        <sz val="11"/>
        <color theme="1"/>
        <rFont val="Calibri"/>
        <family val="2"/>
      </rPr>
      <t xml:space="preserve"> </t>
    </r>
  </si>
  <si>
    <t xml:space="preserve">Italy </t>
  </si>
  <si>
    <t>Vietnam</t>
  </si>
  <si>
    <t xml:space="preserve">Korea, Republic of </t>
  </si>
  <si>
    <r>
      <t>Netherlands</t>
    </r>
    <r>
      <rPr>
        <vertAlign val="superscript"/>
        <sz val="11"/>
        <color theme="1"/>
        <rFont val="Calibri"/>
        <family val="2"/>
      </rPr>
      <t xml:space="preserve"> 3</t>
    </r>
  </si>
  <si>
    <r>
      <rPr>
        <vertAlign val="superscript"/>
        <sz val="7"/>
        <color theme="1"/>
        <rFont val="Arial"/>
        <family val="2"/>
      </rPr>
      <t xml:space="preserve">1 </t>
    </r>
    <r>
      <rPr>
        <sz val="7"/>
        <color theme="1"/>
        <rFont val="Arial"/>
        <family val="2"/>
      </rPr>
      <t>As far as provided.</t>
    </r>
  </si>
  <si>
    <r>
      <rPr>
        <vertAlign val="superscript"/>
        <sz val="7"/>
        <color theme="1"/>
        <rFont val="Arial"/>
        <family val="2"/>
      </rPr>
      <t>2</t>
    </r>
    <r>
      <rPr>
        <sz val="7"/>
        <color theme="1"/>
        <rFont val="Arial"/>
        <family val="2"/>
      </rPr>
      <t xml:space="preserve"> Including unspecified area.</t>
    </r>
  </si>
  <si>
    <r>
      <rPr>
        <vertAlign val="superscript"/>
        <sz val="7"/>
        <color theme="1"/>
        <rFont val="Arial"/>
        <family val="2"/>
      </rPr>
      <t>3</t>
    </r>
    <r>
      <rPr>
        <sz val="7"/>
        <color theme="1"/>
        <rFont val="Arial"/>
        <family val="2"/>
      </rPr>
      <t xml:space="preserve"> Area under protection, revised data</t>
    </r>
  </si>
  <si>
    <t>Other important producing countries of fresh cut roses: Ethiopia</t>
  </si>
  <si>
    <t>Zambia</t>
  </si>
  <si>
    <t>heading:</t>
  </si>
  <si>
    <t xml:space="preserve">2.1 Roses, fresh cut </t>
  </si>
  <si>
    <t>1 000 EUR</t>
  </si>
  <si>
    <t>1 000 pieces</t>
  </si>
  <si>
    <t>exporting to (value in 1 000 EUR)</t>
  </si>
  <si>
    <t>Rwanda</t>
  </si>
  <si>
    <t>Slovakia</t>
  </si>
  <si>
    <t>importing from (value in 1 000 EUR)</t>
  </si>
  <si>
    <t>Data based on table 3.2. Roses, Imports (CN-Code 06031100)</t>
  </si>
  <si>
    <t>Important producers of carnations, fresh cut</t>
  </si>
  <si>
    <t xml:space="preserve">China </t>
  </si>
  <si>
    <t>UK</t>
  </si>
  <si>
    <r>
      <t xml:space="preserve">Netherlands </t>
    </r>
    <r>
      <rPr>
        <vertAlign val="superscript"/>
        <sz val="10"/>
        <color theme="1"/>
        <rFont val="Arial"/>
        <family val="2"/>
      </rPr>
      <t>3</t>
    </r>
  </si>
  <si>
    <t>3 Area under protection, revised data</t>
  </si>
  <si>
    <t>Other important producing countries of cut flowers: Ethiopia</t>
  </si>
  <si>
    <t xml:space="preserve">2.2 Carnations, fresh cut </t>
  </si>
  <si>
    <t>others</t>
  </si>
  <si>
    <t>Data based on table 3.1. Carnations, Imports (CN-Code 06031200)</t>
  </si>
  <si>
    <t>Important producers of orchids, fresh cut</t>
  </si>
  <si>
    <t xml:space="preserve">Chinese Taipei </t>
  </si>
  <si>
    <t xml:space="preserve">2.3 Orchids, fresh cut </t>
  </si>
  <si>
    <t>Slovenia</t>
  </si>
  <si>
    <t>Data based on table 3.3. Orchids, Imports (CN-Code 06031300)</t>
  </si>
  <si>
    <t>Important producers of chrysanthemums, fresh cut</t>
  </si>
  <si>
    <r>
      <t>Netherlands</t>
    </r>
    <r>
      <rPr>
        <vertAlign val="superscript"/>
        <sz val="10"/>
        <color theme="1"/>
        <rFont val="Arial"/>
        <family val="2"/>
      </rPr>
      <t xml:space="preserve"> 3</t>
    </r>
  </si>
  <si>
    <r>
      <rPr>
        <vertAlign val="superscript"/>
        <sz val="7"/>
        <color theme="1"/>
        <rFont val="Arial"/>
        <family val="2"/>
      </rPr>
      <t xml:space="preserve">3  </t>
    </r>
    <r>
      <rPr>
        <sz val="7"/>
        <color theme="1"/>
        <rFont val="Arial"/>
        <family val="2"/>
      </rPr>
      <t>revised data</t>
    </r>
  </si>
  <si>
    <t>Other important producing countries of cut flowers: Kenya, Ethiopia</t>
  </si>
  <si>
    <t xml:space="preserve">2.4 Chrysanthemums, fresh cut </t>
  </si>
  <si>
    <t>Latvia</t>
  </si>
  <si>
    <t>Data based on table 3.4. Chrysanthemums, Imports (CN-Code 06031400)</t>
  </si>
  <si>
    <t>Important producers of lilies, fresh cut</t>
  </si>
  <si>
    <r>
      <rPr>
        <vertAlign val="superscript"/>
        <sz val="7"/>
        <color theme="1"/>
        <rFont val="Arial"/>
        <family val="2"/>
      </rPr>
      <t>3</t>
    </r>
    <r>
      <rPr>
        <sz val="7"/>
        <color theme="1"/>
        <rFont val="Arial"/>
        <family val="2"/>
      </rPr>
      <t xml:space="preserve"> revised data</t>
    </r>
  </si>
  <si>
    <t>Other important producing countries of cut flowers: Columbia, Kenya, Ethiopia</t>
  </si>
  <si>
    <t xml:space="preserve">2.5 Lilies, fresh cut </t>
  </si>
  <si>
    <t>Estonia</t>
  </si>
  <si>
    <t>Data based on table 3.5 Lilies, Imports  (CN-Code 06031500)</t>
  </si>
  <si>
    <t>Important producers of christmas trees</t>
  </si>
  <si>
    <r>
      <t xml:space="preserve">Area in ha </t>
    </r>
    <r>
      <rPr>
        <vertAlign val="superscript"/>
        <sz val="10"/>
        <color theme="1"/>
        <rFont val="Arial"/>
        <family val="2"/>
      </rPr>
      <t>1</t>
    </r>
  </si>
  <si>
    <r>
      <t xml:space="preserve">2.6 Christmas trees </t>
    </r>
    <r>
      <rPr>
        <sz val="12"/>
        <color theme="1"/>
        <rFont val="Arial"/>
        <family val="2"/>
      </rPr>
      <t>(and branches from conifers)</t>
    </r>
  </si>
  <si>
    <t>Luxembourg</t>
  </si>
  <si>
    <t xml:space="preserve">based on table 5.3 Christmas trees and branches from conifers, Imports (CN-Code 06042020 and 06042040) </t>
  </si>
  <si>
    <t xml:space="preserve">Important producers of cut foliage, fresh cut </t>
  </si>
  <si>
    <t xml:space="preserve">2.7 Cut foliage and branches, fresh cut </t>
  </si>
  <si>
    <t xml:space="preserve">Based on table 5.2 Foliage, fresh, Imports (CN-Code 06042090) </t>
  </si>
  <si>
    <t>Important producers of flowering plants (indoor)</t>
  </si>
  <si>
    <t xml:space="preserve">USA </t>
  </si>
  <si>
    <r>
      <t>Netherlands</t>
    </r>
    <r>
      <rPr>
        <vertAlign val="superscript"/>
        <sz val="11"/>
        <color theme="1"/>
        <rFont val="Calibri"/>
        <family val="2"/>
        <scheme val="minor"/>
      </rPr>
      <t xml:space="preserve"> 3</t>
    </r>
  </si>
  <si>
    <t xml:space="preserve">Belgium </t>
  </si>
  <si>
    <t xml:space="preserve">Poland </t>
  </si>
  <si>
    <r>
      <rPr>
        <vertAlign val="superscript"/>
        <sz val="11"/>
        <color theme="1"/>
        <rFont val="Calibri"/>
        <family val="2"/>
        <scheme val="minor"/>
      </rPr>
      <t>3</t>
    </r>
    <r>
      <rPr>
        <sz val="7"/>
        <color theme="1"/>
        <rFont val="Arial"/>
        <family val="2"/>
      </rPr>
      <t xml:space="preserve"> revised data</t>
    </r>
  </si>
  <si>
    <t>heading</t>
  </si>
  <si>
    <t xml:space="preserve">2.9  Green/foliage plants (indoor) </t>
  </si>
  <si>
    <t>Honduras</t>
  </si>
  <si>
    <t>El Salvador</t>
  </si>
  <si>
    <t xml:space="preserve">based on table 6.2.4 Foliage plants, imports  (CN-Code 06029099) </t>
  </si>
  <si>
    <t xml:space="preserve">2.8  Flowering plants (indoor) </t>
  </si>
  <si>
    <t>Based on CN-Code 06029091, without bulbs and tubers, in growth or in flower (CN-Codes 06012030 and 06012090)</t>
  </si>
  <si>
    <t xml:space="preserve">Important producers of green/foliage plants </t>
  </si>
  <si>
    <r>
      <rPr>
        <vertAlign val="superscript"/>
        <sz val="7"/>
        <color theme="1"/>
        <rFont val="Arial"/>
        <family val="2"/>
      </rPr>
      <t xml:space="preserve">3 </t>
    </r>
    <r>
      <rPr>
        <sz val="7"/>
        <color theme="1"/>
        <rFont val="Arial"/>
        <family val="2"/>
      </rPr>
      <t>revised data</t>
    </r>
  </si>
  <si>
    <t>Source: ITC Trade Map, 2022</t>
  </si>
  <si>
    <t>Source: ITC Trade map, 2022</t>
  </si>
  <si>
    <t>Source: Australian Bureau of Statisics, Agricultural Commodities, Australia and state/territory and ASGS (Statistical Area 4) regions, 2022</t>
  </si>
  <si>
    <t xml:space="preserve">Source: Worldbank, 2022, World Development Indicators </t>
  </si>
  <si>
    <t>Economic indicators  2021</t>
  </si>
  <si>
    <t>2020/21</t>
  </si>
  <si>
    <t>Source: Australian Bureau of Statistics, Value of Agricultural Commodities Produced, 2022</t>
  </si>
  <si>
    <t xml:space="preserve">In 1.000 plants or stems </t>
  </si>
  <si>
    <t xml:space="preserve">Production of plants </t>
  </si>
  <si>
    <t>Increase from 2020</t>
  </si>
  <si>
    <t>Distribution of production area in 2021</t>
  </si>
  <si>
    <t>9 879 800</t>
  </si>
  <si>
    <t xml:space="preserve">Source: Worldbank, 2022,  World Development Indicators </t>
  </si>
  <si>
    <t>Source: Statistics Canada Table 32-10-0029-01 Estimates of nursery area, 2022</t>
  </si>
  <si>
    <t>Source: Statistics Canada Table: 32-10-0452-01 Estimates of field-grown cut flowers area, production and sales, 2022</t>
  </si>
  <si>
    <t>Source: Statistics Canada Table 32-10-00-19-01 Estimates of specialized greenhouse operations, greenhouse area and months of operation, 2022</t>
  </si>
  <si>
    <t>Source: Statistics Canada, Table 32-10-0021-01 Production of potted plants, cut flowers, cuttings, by variety and tree seedlings, 2022</t>
  </si>
  <si>
    <t>Canada: Sales of greenhouse flowers, plants and nursery stock 2021</t>
  </si>
  <si>
    <t>Sales of greenhouse flowers, plants and nursery stock 2014 -2021</t>
  </si>
  <si>
    <t>Total sales</t>
  </si>
  <si>
    <t>Source: Statistics Canada, Table 32-10-033-01 Channels of distribution of nursery product sales and resales, 2022</t>
  </si>
  <si>
    <t>Source: Statistics Canada, Table 32-10-0029-01 Estimates of nursery area, CANSIM (database), 2022</t>
  </si>
  <si>
    <t xml:space="preserve">Total: 15 669 ha </t>
  </si>
  <si>
    <t>Source: Trade Data Online,Government of Canada, 2022</t>
  </si>
  <si>
    <t>Curacao</t>
  </si>
  <si>
    <t>Source: Worldbank, 2022, World Development Indicators</t>
  </si>
  <si>
    <t>Source:  Agriculture in the United Kingdom 2021, Department for Environment, Food and Rural Affairs, Plants and flowers (table 7.10a)</t>
  </si>
  <si>
    <t>Exports from United Kingdom in 2021 by value in 1 000 EUR</t>
  </si>
  <si>
    <t>Cutflowers</t>
  </si>
  <si>
    <t>Cutflowers, fresh</t>
  </si>
  <si>
    <t>Cutflowers, treated</t>
  </si>
  <si>
    <t>Cutflowers, treated (1 350)</t>
  </si>
  <si>
    <t>Cuttings with roots and young plants (indoor) (5 244) / other ornamental plants (outdoor) (2 949) / Flowering Plants (indoor) (2 437)</t>
  </si>
  <si>
    <t>Fruit trees, shrubs and bushes (5 449)</t>
  </si>
  <si>
    <t>Imports to United Kingdom in 2021 by value in 1 000 EUR</t>
  </si>
  <si>
    <t>Roses, fresh cut (210 316) / Cutflowers, fresh, different species (206 893) / Chrysanthemums, fresh cut (120 681)</t>
  </si>
  <si>
    <t>Cutflowers, treated (31 519)</t>
  </si>
  <si>
    <t>other ornamental plants (outdoor) (104 863) / Trees, shrubs and bushes (outdoor) (88 221) / Green/foliage plants (indoor) (72 114)</t>
  </si>
  <si>
    <t>other cuttings and slips (11 378)</t>
  </si>
  <si>
    <t>other  bulbs etc., dormant (21 980) / Tulip, dormant (15 374) / Narcissi, dormant (3 164)</t>
  </si>
  <si>
    <t>Orchids, hyacinth etc. in growth and flower (22 291) / Bulbs etc. in growth or flower (6 955)</t>
  </si>
  <si>
    <t>Top Ten Countries Exporting to United Kingdom in 2021 by value in 1 000 EUR</t>
  </si>
  <si>
    <t>Other fresh cut flowers (183 487) / Chrysanthemums (81 305) / Roses (73 705)</t>
  </si>
  <si>
    <t>Roses (110 705) / Other fresh cut flowers (17 766) / Treated cut flowers (8 762)</t>
  </si>
  <si>
    <t>Chrysanthemums (28 149) / Treated cut flowers (14 342) / Roses (11 399)</t>
  </si>
  <si>
    <t>Other live plants (13 932) / Foliage plants (10 377) / Fruit trees and shrubs (4 829)</t>
  </si>
  <si>
    <t>Other live plants (15 110) / Ornamental nursery stocks (3 616) / Cuttings and young plants (2 679)</t>
  </si>
  <si>
    <t>Ornamental nursery stocks (16 025) / Other live plants (2 837) / Foliage plants (1 382)</t>
  </si>
  <si>
    <t>Foliage, fresh (6 604) / Treated cut flowers (2 545) / Christmas trees (2 389)</t>
  </si>
  <si>
    <t>Flowering pot plants (3 306) / Ornamental nursery stocks (2 749) / Christmas trees (2 434)</t>
  </si>
  <si>
    <t>Top Ten Countries Importing from United Kingdom in 2021 by value in 1 000 EUR</t>
  </si>
  <si>
    <t>Cuttings and young plants (5 235) / Flowering pot plants (2 432) / Other live plants (2 255)</t>
  </si>
  <si>
    <t>United Kingdom - External Trade Ornamental Horticultural Products</t>
  </si>
  <si>
    <t>Cutflowers, fresh, different species (22 035) / Roses, fresh cut (972) / Chrysanthemums, fresh cut (251)</t>
  </si>
  <si>
    <t>Narcissi, dormant (7 642) / other  bulbs etc., dormant (619) / Tulip, dormant (90)</t>
  </si>
  <si>
    <t>Bulbs etc. in growth or flower (185) / Orchids, hyacinth etc. in growth and flower (7)</t>
  </si>
  <si>
    <t>Mosses and lichens, fresh (594) / Cut foliage, branches etc., fresh (227) / Christmas trees (69)</t>
  </si>
  <si>
    <t>Cut Foliage, branches etc., only dried (296) / Reindeer moss, treated (19)</t>
  </si>
  <si>
    <t>Cut foliage, branches etc., fresh (43 912) / Christmas trees (5 633) / Mosses and lichens, fresh (636)</t>
  </si>
  <si>
    <t>Cut Foliage, branches etc., only dried (19 500) / Reindeer moss, treated (284)</t>
  </si>
  <si>
    <t>Carnations (10 330) / Cuttings and young plants (708) / Treated foliage (303)</t>
  </si>
  <si>
    <t>Roses (8 505) / Cuttings and young plants (96) / Other fresh cut flowers (41)</t>
  </si>
  <si>
    <t>Other fresh cut flowers (20 598) / Flower bulbs (4 110) / Fruit trees and shrubs (708)</t>
  </si>
  <si>
    <t>Flower bulbs (2 878) / Treated cut flowers (136) / Other fresh cut flowers (136)</t>
  </si>
  <si>
    <t>Fruit trees and shrubs (2 420) / Mosses and lichens (7) / Other live plants (1)</t>
  </si>
  <si>
    <t>Fruit trees and shrubs (869) / Fruit trees and shrubs (378)</t>
  </si>
  <si>
    <t>Cuttings and young plants (383) / Other live plants (342) / Flower bulbs (174)</t>
  </si>
  <si>
    <t>Fruit trees and shrubs (462) / Cuttings and young plants (44) / Mosses and lichens (22)</t>
  </si>
  <si>
    <t>Fruit trees and shrubs (446) / Other fresh cut flowers (98) / Treated cut flowers (13)</t>
  </si>
  <si>
    <t>Cuttings and young plants (186) / Mosses and lichens (95) / Fruit trees and shrubs (54)</t>
  </si>
  <si>
    <t>Rose plants (302) / Roses (22) / Other live plants (8)</t>
  </si>
  <si>
    <t>Source: Eurostat, provisional data for 2021</t>
  </si>
  <si>
    <t>Source: Gov.UK: Farming statistics- final land use,  June survey 2021 - England</t>
  </si>
  <si>
    <t>Source: Gov.UK: Farming Statistics, June Survey 2021 - UK</t>
  </si>
  <si>
    <t xml:space="preserve">          Christmas trees </t>
  </si>
  <si>
    <t xml:space="preserve"> Forest trees</t>
  </si>
  <si>
    <t>Source:  Statistik Austria , Statistik der Landwirtschaft 2020</t>
  </si>
  <si>
    <t>Source: Statistik Austria , Statistik der Landwirtschaft 2020</t>
  </si>
  <si>
    <t>Aruba Island</t>
  </si>
  <si>
    <t>Source: Turkish Statistical Institute: Crop Production Statistics, Ministry of Food, Agriculture and Livestock, 2022</t>
  </si>
  <si>
    <t>Source: Turkish Statistical Institute: Crop Production Statistics, 2022</t>
  </si>
  <si>
    <t>Source: Turkish Statistical Institute, Database: Foreign Trade Statistics, 2022</t>
  </si>
  <si>
    <t xml:space="preserve">Total: 179 ha </t>
  </si>
  <si>
    <t xml:space="preserve">Total: 4 034 ha </t>
  </si>
  <si>
    <t xml:space="preserve">Total: 1 265 ha </t>
  </si>
  <si>
    <t xml:space="preserve"> 2 803</t>
  </si>
  <si>
    <t xml:space="preserve"> 2 705</t>
  </si>
  <si>
    <t xml:space="preserve"> 2 849</t>
  </si>
  <si>
    <t xml:space="preserve"> 26 568</t>
  </si>
  <si>
    <t xml:space="preserve"> 4 054</t>
  </si>
  <si>
    <t xml:space="preserve"> 3 322</t>
  </si>
  <si>
    <t xml:space="preserve"> 3 085</t>
  </si>
  <si>
    <t xml:space="preserve"> 2 940</t>
  </si>
  <si>
    <t>Source: United States, Departement of Agriculture, Floriculture Crops 2020 Summary , May 2022</t>
  </si>
  <si>
    <t>USA: Wholesale value of floricultural sales by plant category  2021</t>
  </si>
  <si>
    <t xml:space="preserve">Source: USDA: Floriculture Crops 2021 Summary (May 2022) </t>
  </si>
  <si>
    <t>Summe</t>
  </si>
  <si>
    <t>Change to previous year</t>
  </si>
  <si>
    <t>Source: United States, Departement of Agriculture, Floriculture Crops 2021 Summary , May 2022</t>
  </si>
  <si>
    <t>Daylily</t>
  </si>
  <si>
    <t>Source: United States Department of Agriculture, Foreign Agricultural Service, 2022</t>
  </si>
  <si>
    <t>Korea. South</t>
  </si>
  <si>
    <t>USA: Expanded wholesale value 2009 - 2021</t>
  </si>
  <si>
    <t>In 1 million USD</t>
  </si>
  <si>
    <t xml:space="preserve">Wholesale value in 1 million USD </t>
  </si>
  <si>
    <t>USA: Distribution of wholesale value of floriculture crops by state 2021</t>
  </si>
  <si>
    <r>
      <t>2021</t>
    </r>
    <r>
      <rPr>
        <b/>
        <vertAlign val="superscript"/>
        <sz val="8"/>
        <color theme="1"/>
        <rFont val="Arial"/>
        <family val="2"/>
      </rPr>
      <t xml:space="preserve"> 1</t>
    </r>
  </si>
  <si>
    <t>Source:  ITC Trade map, 2022</t>
  </si>
  <si>
    <t xml:space="preserve">Cut flowers and plants, value in 1 000 EUR </t>
  </si>
  <si>
    <t xml:space="preserve">                   Roses</t>
  </si>
  <si>
    <t xml:space="preserve">                  Carnations</t>
  </si>
  <si>
    <t xml:space="preserve">                 Other fresh cut flowers </t>
  </si>
  <si>
    <t xml:space="preserve">                   Cuttings and slips, unrooted</t>
  </si>
  <si>
    <t>Seychelles</t>
  </si>
  <si>
    <t xml:space="preserve">Cuttings and slips, unrooted,  value in 1 000 EUR </t>
  </si>
  <si>
    <t xml:space="preserve">Guatemala - External trade ornamental horticultural products </t>
  </si>
  <si>
    <t>Value in 1 000 EUR</t>
  </si>
  <si>
    <t>Quantity in tons</t>
  </si>
  <si>
    <t>Nicaragua</t>
  </si>
  <si>
    <t>Other cut flowers, treated</t>
  </si>
  <si>
    <t>Source: Statistics Canada Table 32-10-0032-01  Nursery stock sales and resales, 2022</t>
  </si>
  <si>
    <t>Source: Statistics Canada, Table 32-10-0246-01  Production and sale of greenhouse flowers, and plants, 2022</t>
  </si>
  <si>
    <t>Source: Chinese Taipei Council of Agriculture, Yearly Report, 2021</t>
  </si>
  <si>
    <t>Source: LUKE, Horticultural Statistics, 2022</t>
  </si>
  <si>
    <t>Source: Luke, Horticultural Statistics, 2022</t>
  </si>
  <si>
    <r>
      <rPr>
        <vertAlign val="superscript"/>
        <sz val="7"/>
        <color theme="1"/>
        <rFont val="Arial"/>
        <family val="2"/>
      </rPr>
      <t>1</t>
    </r>
    <r>
      <rPr>
        <sz val="7"/>
        <color theme="1"/>
        <rFont val="Arial"/>
        <family val="2"/>
      </rPr>
      <t xml:space="preserve"> From 2015 included in potted roses </t>
    </r>
  </si>
  <si>
    <t>Source: Ministerio de Agricultura, Alimentacion y Medio Ambiente: Avance de Anuario de Estadistica 2021, Capitulo 7.7.1.1 Flores y plantas ornamentales</t>
  </si>
  <si>
    <t>Production value at basic prices</t>
  </si>
  <si>
    <t>506 000</t>
  </si>
  <si>
    <t>Top Ten Countries Exporting to Spain in 2021 by value in 1 000 EUR</t>
  </si>
  <si>
    <t>Top Ten Countries Importing from Spain in 2021 by value in 1 000 EUR</t>
  </si>
  <si>
    <t>Foliage plants (22 240) / Flowering pot plants (16 279) / Other fresh cut flowers (13 059)</t>
  </si>
  <si>
    <t>Roses (25 423) / Other fresh cut flowers (6 419) / Treated cut flowers (2 553)</t>
  </si>
  <si>
    <t>Carnations (12 316) / Roses (11 099) / Treated cut flowers (5 608)</t>
  </si>
  <si>
    <t>Other live plants (4 623) / Fruit trees and shrubs (3 845) / Ornamental nursery stocks (3 552)</t>
  </si>
  <si>
    <t>Foliage plants (2 482) / Other live plants (2 130) / Flowering pot plants (1 440)</t>
  </si>
  <si>
    <t>Cuttings and young plants (2 960) / Foliage plants (1 334) / Fruit trees and shrubs (1 208)</t>
  </si>
  <si>
    <t>Treated foliage (2 189) / Foliage plants (1 632) / Treated cut flowers (1 196)</t>
  </si>
  <si>
    <t>Foliage plants ( 567) / Cuttings and young plants ( 509) / Ornamental nursery stocks ( 479)</t>
  </si>
  <si>
    <t>Foliage plants ( 854) / Treated foliage ( 543) / Ornamental nursery stocks ( 429)</t>
  </si>
  <si>
    <t>Fruit trees and shrubs (1 458) / Other live plants (1 093) / Fruit trees and shrubs ( 39)</t>
  </si>
  <si>
    <t>Other live plants (58 027) / Flowering pot plants (20 164) / Ornamental nursery stocks (19 616)</t>
  </si>
  <si>
    <t>Other live plants (17 555) / Foliage, fresh (11 818) / Carnations (10 710)</t>
  </si>
  <si>
    <t>Fruit trees and shrubs (16 088) / Cuttings and young plants (9 154) / Other live plants (6 679)</t>
  </si>
  <si>
    <t>Other live plants (20 857) / Foliage plants (10 548) / Flowering pot plants (4 734)</t>
  </si>
  <si>
    <t>Other live plants (9 172) / Fruit trees and shrubs (6 999) / Forest plants (3 422)</t>
  </si>
  <si>
    <t>Fruit trees and shrubs (18 670) / Cuttings and young plants (2 640) / Fruit trees and shrubs (2 289)</t>
  </si>
  <si>
    <t>Other live plants (7 133) / Flowering pot plants (1 803) / Ornamental nursery stocks (1 200)</t>
  </si>
  <si>
    <t>Fruit trees and shrubs (3 036) / Other live plants (2 449) / Ornamental nursery stocks (1 529)</t>
  </si>
  <si>
    <t>Flowering pot plants (2 559) / Other live plants (2 210) / Foliage plants (1 311)</t>
  </si>
  <si>
    <t>Other live plants (2 203) / Fruit trees and shrubs (1 284) / Treated cut flowers ( 253)</t>
  </si>
  <si>
    <t>Imports to Spain in 2021 by value in 1 000 EUR</t>
  </si>
  <si>
    <t>Green/foliage plants (indoor) (31 652) / other ornamental plants (outdoor) (20 294) / Flowering Plants (indoor) (18 552)</t>
  </si>
  <si>
    <t>Fruit trees, shrubs and bushes (15 110)</t>
  </si>
  <si>
    <t>Roses, fresh cut (42 120) / Cutflowers, fresh, different species (23 638) / Carnations, fresh cut (13 218)</t>
  </si>
  <si>
    <t>Cutflowers, treated (17 419)</t>
  </si>
  <si>
    <t>Orchids, hyacinth etc. in growth and flower (6 481) / Bulbs etc. in growth or flower (3 643)</t>
  </si>
  <si>
    <t>other  bulbs etc., dormant (6 994) / Gladioli, dormant ( 340) / Tulip, dormant ( 245)</t>
  </si>
  <si>
    <t>Cut Foliage, branches etc., only dried (6 339) / Reindeer moss, treated ( 872)</t>
  </si>
  <si>
    <t>Cut foliage, branches etc., fresh (6 242) / Christmas trees ( 506) / Mosses and lichens, fresh ( 254)</t>
  </si>
  <si>
    <t>Exports from Spain in 2021 by value in 1 000 EUR</t>
  </si>
  <si>
    <t>other ornamental plants (outdoor) (138 795) / Green/foliage plants (indoor) (37 852) / Trees, shrubs and bushes (outdoor) (36 831)</t>
  </si>
  <si>
    <t>Fruit trees, shrubs and bushes (75 585)</t>
  </si>
  <si>
    <t>Carnations, fresh cut (13 711) / Roses, fresh cut (9 384) / Cutflowers, fresh, different species (6 989)</t>
  </si>
  <si>
    <t>Cutflowers, treated (26 702)</t>
  </si>
  <si>
    <t>Cut Foliage, branches etc., only dried (16 943) / Reindeer moss, treated (1 279)</t>
  </si>
  <si>
    <t>Cut foliage, branches etc., fresh (14 206) / Mosses and lichens, fresh ( 206) / Christmas trees ( 33)</t>
  </si>
  <si>
    <t>Bulbs etc. in growth or flower (5 297) / Orchids, hyacinth etc. in growth and flower ( 26)</t>
  </si>
  <si>
    <t>other  bulbs etc., dormant (3 981) / Hyachinths, dormant ( 166) / Gladioli, dormant ( 4)</t>
  </si>
  <si>
    <t>56 370</t>
  </si>
  <si>
    <t>1 111</t>
  </si>
  <si>
    <t>63 360</t>
  </si>
  <si>
    <t>2021e</t>
  </si>
  <si>
    <t>Source: Centraal Bureau voor de Statistiek (CBS), 2022</t>
  </si>
  <si>
    <r>
      <t xml:space="preserve">2021/22 </t>
    </r>
    <r>
      <rPr>
        <b/>
        <vertAlign val="superscript"/>
        <sz val="8"/>
        <color theme="1"/>
        <rFont val="Arial"/>
        <family val="2"/>
      </rPr>
      <t>1</t>
    </r>
  </si>
  <si>
    <r>
      <t>2020/21</t>
    </r>
    <r>
      <rPr>
        <b/>
        <vertAlign val="superscript"/>
        <sz val="8"/>
        <color theme="1"/>
        <rFont val="Arial"/>
        <family val="2"/>
      </rPr>
      <t xml:space="preserve"> 2</t>
    </r>
  </si>
  <si>
    <r>
      <t xml:space="preserve">2022 </t>
    </r>
    <r>
      <rPr>
        <b/>
        <vertAlign val="superscript"/>
        <sz val="8"/>
        <color theme="1"/>
        <rFont val="Arial"/>
        <family val="2"/>
      </rPr>
      <t>1</t>
    </r>
  </si>
  <si>
    <r>
      <t xml:space="preserve">2021 </t>
    </r>
    <r>
      <rPr>
        <b/>
        <vertAlign val="superscript"/>
        <sz val="8"/>
        <color theme="1"/>
        <rFont val="Arial"/>
        <family val="2"/>
      </rPr>
      <t>2</t>
    </r>
  </si>
  <si>
    <t>Source: Bloembollenkeuringsdienst (BKD), 2022</t>
  </si>
  <si>
    <t xml:space="preserve">Total: 1 713 ha </t>
  </si>
  <si>
    <t xml:space="preserve">Total: 20 398 ha </t>
  </si>
  <si>
    <t>Source: Statistics Denmark; StatBank Denmark, Businesss sectors/Agricuture, horticulture and forestry/Cropsland/ Cultivated Area by region, unit and crop</t>
  </si>
  <si>
    <t>Results Census of Agriculture and Forestry 2015/2020</t>
  </si>
  <si>
    <t>Source: Statistics Bureau Japan, Family income and expenditure survey , Table 10</t>
  </si>
  <si>
    <t>Source: Statisistics Bureau, Ministry of Internal Affairs and Communication, Japan Statistical Yearbook 2022, Chapter 8, Table 8-13</t>
  </si>
  <si>
    <r>
      <rPr>
        <vertAlign val="superscript"/>
        <sz val="7"/>
        <rFont val="Calibri"/>
        <family val="2"/>
        <scheme val="minor"/>
      </rPr>
      <t xml:space="preserve">1 </t>
    </r>
    <r>
      <rPr>
        <sz val="7"/>
        <rFont val="Calibri"/>
        <family val="2"/>
        <scheme val="minor"/>
      </rPr>
      <t>Years 2014 and 2015 Actual area of installed houses</t>
    </r>
  </si>
  <si>
    <t>Exports from Netherlands in 2021 by value in 1 000 EUR</t>
  </si>
  <si>
    <t>Cutflowers, fresh, different species (2289 155) / Roses, fresh cut (1361 848) / Chrysanthemums, fresh cut (468 368)</t>
  </si>
  <si>
    <t>Cutflowers, treated (376 962)</t>
  </si>
  <si>
    <t>Green/foliage plants (indoor) (1203 845) / Flowering Plants (indoor) (1118 324) / other ornamental plants (outdoor) (890 962)</t>
  </si>
  <si>
    <t>other cuttings and slips (167 156)</t>
  </si>
  <si>
    <t>other  bulbs etc., dormant (522 714) / Tulip, dormant (256 073) / Narcissi, dormant (51 982)</t>
  </si>
  <si>
    <t>Orchids, hyacinth etc. in growth and flower (398 127) / Bulbs etc. in growth or flower (69 343)</t>
  </si>
  <si>
    <t>Cut foliage, branches etc., fresh (288 037) / Christmas trees (14 686) / Mosses and lichens, fresh (5 173)</t>
  </si>
  <si>
    <t>Cut Foliage, branches etc., only dried (105 924) / Reindeer moss, treated (3 978)</t>
  </si>
  <si>
    <t>Imports to Netherlands in 2021 by value in 1 000 EUR</t>
  </si>
  <si>
    <t>Roses, fresh cut (638 968) / Cutflowers, fresh, different species (274 799) / Carnations, fresh cut (119 519)</t>
  </si>
  <si>
    <t>Cutflowers, treated (121 354)</t>
  </si>
  <si>
    <t>Green/foliage plants (indoor) (297 613) / Cuttings with roots and young plants (indoor) (192 263) / other ornamental plants (outdoor) (157 506)</t>
  </si>
  <si>
    <t>other cuttings and slips (168 651)</t>
  </si>
  <si>
    <t>Cut foliage, branches etc., fresh (248 192) / Christmas trees (9 010) / Mosses and lichens, fresh (5 830)</t>
  </si>
  <si>
    <t>Cut Foliage, branches etc., only dried (75 372) / Reindeer moss, treated (4 616)</t>
  </si>
  <si>
    <t>Orchids, hyacinth etc. in growth and flower (42 888) / Bulbs etc. in growth or flower (13 156)</t>
  </si>
  <si>
    <t>other  bulbs etc., dormant (36 447) / Tulip, dormant (6 124) / Narcissi, dormant (4 933)</t>
  </si>
  <si>
    <t>Top Ten Countries Exporting to Netherlands in 2021 by value in 1 000 EUR</t>
  </si>
  <si>
    <t>Top Ten Countries Importing from Netherlands in 2021 by value in 1 000 EUR</t>
  </si>
  <si>
    <t>Roses (274 344) / Other fresh cut flowers (61 819) / Cuttings and young plants (37 763)</t>
  </si>
  <si>
    <t>Cuttings and young plants (71 283) / Foliage plants (59 400) / Other live plants (56 305)</t>
  </si>
  <si>
    <t>Foliage plants (65 237) / Roses (50 702) / Ornamental nursery stocks (33 477)</t>
  </si>
  <si>
    <t>Foliage, fresh (39 955) / Foliage plants (33 984) / Other fresh cut flowers (32 024)</t>
  </si>
  <si>
    <t>Roses (154 753) / Other fresh cut flowers (44 523) / Treated cut flowers (8 982)</t>
  </si>
  <si>
    <t>Foliage plants (24 509) / Foliage, fresh (21 353) / Treated cut flowers (19 007)</t>
  </si>
  <si>
    <t>Roses (80 358) / Other fresh cut flowers (15 109) / Cuttings and young plants (10 586)</t>
  </si>
  <si>
    <t>Carnations (63 859) / Roses (24 536) / Other fresh cut flowers (17 364)</t>
  </si>
  <si>
    <t>Foliage plants (34 072) / Treated foliage (12 135) / Flowering pot plants (6 345)</t>
  </si>
  <si>
    <t>Other fresh cut flowers (12 351) / Other live plants (11 352) / Foliage plants (11 172)</t>
  </si>
  <si>
    <t>Other fresh cut flowers (713 918) / Roses (444 302) / Flowering pot plants (369 091)</t>
  </si>
  <si>
    <t>Other fresh cut flowers (329 155) / Ornamental nursery stocks (187 436) / Other live plants (145 193)</t>
  </si>
  <si>
    <t>Roses (204 968) / Other fresh cut flowers (186 972) / Flowering pot plants (147 366)</t>
  </si>
  <si>
    <t>Foliage plants (100 378) / Other fresh cut flowers (75 384) / Other live plants (70 090)</t>
  </si>
  <si>
    <t>Roses (103 612) / Flowering pot plants (96 528) / Foliage plants (67 382)</t>
  </si>
  <si>
    <t>Roses (87 990) / Foliage plants (66 028) / Other fresh cut flowers (50 264)</t>
  </si>
  <si>
    <t>Other fresh cut flowers (90 227) / Foliage plants (65 385) / Other live plants (31 630)</t>
  </si>
  <si>
    <t>Chrysanthemums (103 784) / Other fresh cut flowers (91 302) / Roses (27 308)</t>
  </si>
  <si>
    <t>Other fresh cut flowers (75 600) / Treated cut flowers (31 236) / Other live plants (27 550)</t>
  </si>
  <si>
    <t>Other fresh cut flowers (60 321) / Roses (43 134) / Foliage plants (29 889)</t>
  </si>
  <si>
    <t>Exports from Denmark in 2021 by value in 1 000 EUR</t>
  </si>
  <si>
    <t>Imports to Denmark in 2021 by value in 1 000 EUR</t>
  </si>
  <si>
    <t>Top Ten Countries Exporting to Denmark in 2021 by value in 1 000 EUR</t>
  </si>
  <si>
    <t>Top Ten Countries Importing from Denmark in 2021 by value in 1 000 EUR</t>
  </si>
  <si>
    <t>Flowering Plants (indoor) (128 459) / Green/foliage plants (indoor) (64 719) / Cuttings with roots and young plants (indoor) (29 278)</t>
  </si>
  <si>
    <t>other cuttings and slips (8 820)</t>
  </si>
  <si>
    <t>Christmas trees (126 851) / Cut foliage, branches etc., fresh (5 432) / Mosses and lichens, fresh (3 441)</t>
  </si>
  <si>
    <t>Cut Foliage, branches etc., only dried (1 211) / Reindeer moss, treated ( 665)</t>
  </si>
  <si>
    <t>Bulbs etc. in growth or flower (12 506) / Orchids, hyacinth etc. in growth and flower (12 155)</t>
  </si>
  <si>
    <t>other  bulbs etc., dormant ( 159) / Narcissi, dormant ( 51) / Hyachinths, dormant ( 34)</t>
  </si>
  <si>
    <t>Cutflowers, fresh, different species (9 574) / Roses, fresh cut ( 150) / Chrysanthemums, fresh cut ( 29)</t>
  </si>
  <si>
    <t>Cutflowers, treated (1 149)</t>
  </si>
  <si>
    <t>Trees, shrubs and bushes (outdoor) (43 460) / Flowering Plants (indoor) (40 170) / other ornamental plants (outdoor) (33 056)</t>
  </si>
  <si>
    <t>other cuttings and slips (24 376)</t>
  </si>
  <si>
    <t>Cutflowers, fresh, different species (56 505) / Roses, fresh cut (14 464) / Ranunculi, fresh cut (9 534)</t>
  </si>
  <si>
    <t>Cutflowers, treated (48 924)</t>
  </si>
  <si>
    <t>Christmas trees (7 921) / Cut foliage, branches etc., fresh (5 300) / Mosses and lichens, fresh ( 418)</t>
  </si>
  <si>
    <t>Cut Foliage, branches etc., only dried (11 004) / Reindeer moss, treated ( 314)</t>
  </si>
  <si>
    <t>Orchids, hyacinth etc. in growth and flower (7 839) / Bulbs etc. in growth or flower (3 650)</t>
  </si>
  <si>
    <t>Tulip, dormant (3 079) / other  bulbs etc., dormant (2 457) / Narcissi, dormant (1 008)</t>
  </si>
  <si>
    <t>Other fresh cut flowers (54 406) / Treated cut flowers (45 458) / Flowering pot plants (30 238)</t>
  </si>
  <si>
    <t>Ornamental nursery stocks (11 322) / Other live plants (9 684) / Foliage plants (7 615)</t>
  </si>
  <si>
    <t>Christmas trees (4 716) / Cuttings and young plants (3 999) / Other live plants (2 432)</t>
  </si>
  <si>
    <t>Flowering pot plants (2 024) / Foliage plants (1 933) / Ornamental nursery stocks (1 601)</t>
  </si>
  <si>
    <t>Ornamental nursery stocks (2 380) / Other live plants (1 714) / Azaleas (1 090)</t>
  </si>
  <si>
    <t>Cuttings and young plants (4 706) / Cuttings and young plants (1 641) / Ornamental nursery stocks ( 521)</t>
  </si>
  <si>
    <t>Treated foliage (2 487) / Treated cut flowers ( 715) / Ornamental nursery stocks ( 707)</t>
  </si>
  <si>
    <t>Ornamental nursery stocks (1 133) / Forest plants ( 777) / Foliage plants ( 714)</t>
  </si>
  <si>
    <t>Cuttings and young plants ( 922) / Ornamental nursery stocks ( 734) / Other live plants ( 493)</t>
  </si>
  <si>
    <t>Flowering pot plants ( 917) / Other fresh cut flowers ( 809) / Cuttings and young plants ( 228)</t>
  </si>
  <si>
    <t>Flowering pot plants (44 804) / Christmas trees (43 217) / Foliage plants (14 235)</t>
  </si>
  <si>
    <t>Flowering pot plants (27 408) / Foliage plants (14 092) / Cuttings and young plants (9 713)</t>
  </si>
  <si>
    <t>Flowering pot plants (19 308) / Christmas trees (16 911) / Cuttings and young plants (10 579)</t>
  </si>
  <si>
    <t>Flowering pot plants (9 317) / Foliage plants (7 934) / Other live plants (4 298)</t>
  </si>
  <si>
    <t>Christmas trees (13 359) / Flowering pot plants (5 524) / Foliage plants (4 923)</t>
  </si>
  <si>
    <t>Christmas trees (5 948) / Flowering pot plants (5 390) / Other fresh cut flowers (3 807)</t>
  </si>
  <si>
    <t>Christmas trees (11 832) / Ornamental nursery stocks (3 089) / Foliage plants (1 371)</t>
  </si>
  <si>
    <t>Flowering pot plants (5 056) / Cuttings and young plants (2 084) / Foliage plants (2 036)</t>
  </si>
  <si>
    <t>Christmas trees (4 153) / Fruit trees and shrubs (2 619) / Foliage plants (1 812)</t>
  </si>
  <si>
    <t>Christmas trees (4 122) / Flowering pot plants (2 327) / Foliage plants (1 387)</t>
  </si>
  <si>
    <t>Chinese, Taipei</t>
  </si>
  <si>
    <t>Hong Kong</t>
  </si>
  <si>
    <t>Source: Statistics of Japan, 2020 Census of Agriculture and Forestry</t>
  </si>
  <si>
    <t>Source: Statistics Department, Ministry of Agriculture, Forestry and  Fisheries, Statistical Yearbook, Number 95,  2019/20</t>
  </si>
  <si>
    <t>Source: "Statistics on Production and Shipment of Flowers" by the Statistics Department of MAFF in Statistics Department, Ministry of Agriculture, Forestry and  Fisheries, Statistical Yearbook, Number 95,  2019/20</t>
  </si>
  <si>
    <t>Source: Statistics Bureau, Ministry of Internal Affairs and Communication, Japan Statistical Yearbook 2022 , Chapter 8, Table 8-9</t>
  </si>
  <si>
    <t>Source: Statistics Belgium, Landbouwcijfers 2021, Tab A</t>
  </si>
  <si>
    <t>2019e</t>
  </si>
  <si>
    <t>2018e</t>
  </si>
  <si>
    <t>e: estimated based on the total number of enterprises</t>
  </si>
  <si>
    <t>Source: Swedish Board of Agriculture, Horticultural Census 2020</t>
  </si>
  <si>
    <t>Formel</t>
  </si>
  <si>
    <t>Wert</t>
  </si>
  <si>
    <t>Crisantemos</t>
  </si>
  <si>
    <t>Lyatris</t>
  </si>
  <si>
    <t>Ginger</t>
  </si>
  <si>
    <t>Heliconias</t>
  </si>
  <si>
    <t>Source: Instituto Nacional de Estadistica y Censos (INEC) ESPAC - Resumen 2021, Tabulados</t>
  </si>
  <si>
    <t>Paraguay</t>
  </si>
  <si>
    <t>Source: Statistisches Bundesamt, Zierpflanzenerhebung 2021</t>
  </si>
  <si>
    <t>Number of enterprises 2021</t>
  </si>
  <si>
    <t xml:space="preserve"> Zierpflanzen zum Selberschneiden</t>
  </si>
  <si>
    <t>Ornamental plants (pick your own)</t>
  </si>
  <si>
    <r>
      <t xml:space="preserve">Ornamental plants (pick your own) </t>
    </r>
    <r>
      <rPr>
        <vertAlign val="superscript"/>
        <sz val="8"/>
        <color theme="1"/>
        <rFont val="Arial"/>
        <family val="2"/>
      </rPr>
      <t>5</t>
    </r>
  </si>
  <si>
    <r>
      <rPr>
        <vertAlign val="superscript"/>
        <sz val="7"/>
        <color theme="1"/>
        <rFont val="Arial"/>
        <family val="2"/>
      </rPr>
      <t>5</t>
    </r>
    <r>
      <rPr>
        <sz val="7"/>
        <color theme="1"/>
        <rFont val="Arial"/>
        <family val="2"/>
      </rPr>
      <t xml:space="preserve">  E.g. gladioli, sunflowers</t>
    </r>
  </si>
  <si>
    <r>
      <t xml:space="preserve">1 787 </t>
    </r>
    <r>
      <rPr>
        <b/>
        <vertAlign val="superscript"/>
        <sz val="8"/>
        <color theme="1"/>
        <rFont val="Arial"/>
        <family val="2"/>
      </rPr>
      <t>2</t>
    </r>
  </si>
  <si>
    <r>
      <t>1 212</t>
    </r>
    <r>
      <rPr>
        <b/>
        <vertAlign val="superscript"/>
        <sz val="8"/>
        <color theme="1"/>
        <rFont val="Arial"/>
        <family val="2"/>
      </rPr>
      <t xml:space="preserve"> 2</t>
    </r>
  </si>
  <si>
    <t>Source: Statistisches Bundesamt, Baumschulerhebung 2021</t>
  </si>
  <si>
    <t>Source: Statistisches Bundesamt, Baumschulerhebungen 2021</t>
  </si>
  <si>
    <r>
      <t>2021</t>
    </r>
    <r>
      <rPr>
        <b/>
        <vertAlign val="superscript"/>
        <sz val="8"/>
        <color theme="1"/>
        <rFont val="Arial"/>
        <family val="2"/>
      </rPr>
      <t xml:space="preserve"> 3</t>
    </r>
  </si>
  <si>
    <r>
      <rPr>
        <vertAlign val="superscript"/>
        <sz val="7"/>
        <color rgb="FF000000"/>
        <rFont val="Arial"/>
        <family val="2"/>
      </rPr>
      <t xml:space="preserve">4  </t>
    </r>
    <r>
      <rPr>
        <sz val="7"/>
        <color rgb="FF000000"/>
        <rFont val="Arial"/>
        <family val="2"/>
      </rPr>
      <t>With  x darleyensis, carnea etc.</t>
    </r>
  </si>
  <si>
    <r>
      <rPr>
        <vertAlign val="superscript"/>
        <sz val="7"/>
        <color rgb="FF000000"/>
        <rFont val="Arial"/>
        <family val="2"/>
      </rPr>
      <t xml:space="preserve">1 </t>
    </r>
    <r>
      <rPr>
        <sz val="7"/>
        <color rgb="FF000000"/>
        <rFont val="Arial"/>
        <family val="2"/>
      </rPr>
      <t xml:space="preserve"> Finished products      </t>
    </r>
    <r>
      <rPr>
        <vertAlign val="superscript"/>
        <sz val="7"/>
        <color rgb="FF000000"/>
        <rFont val="Arial"/>
        <family val="2"/>
      </rPr>
      <t>2</t>
    </r>
    <r>
      <rPr>
        <sz val="7"/>
        <color rgb="FF000000"/>
        <rFont val="Arial"/>
        <family val="2"/>
      </rPr>
      <t xml:space="preserve"> Half finished products and young plants   </t>
    </r>
    <r>
      <rPr>
        <vertAlign val="superscript"/>
        <sz val="7"/>
        <color rgb="FF000000"/>
        <rFont val="Arial"/>
        <family val="2"/>
      </rPr>
      <t>3</t>
    </r>
    <r>
      <rPr>
        <sz val="7"/>
        <color rgb="FF000000"/>
        <rFont val="Arial"/>
        <family val="2"/>
      </rPr>
      <t xml:space="preserve"> Comparability of data between different years  is limited </t>
    </r>
  </si>
  <si>
    <t xml:space="preserve">Total: 2 999 ha </t>
  </si>
  <si>
    <t>Source: Stat. Bundesamt, Baumschul- and Zierpflanzenerhebung 2021</t>
  </si>
  <si>
    <t xml:space="preserve">Total: 2 815 ha </t>
  </si>
  <si>
    <t xml:space="preserve">Total: 17 160 ha </t>
  </si>
  <si>
    <t>Exports from Germany in 2021 by value in 1 000 EUR</t>
  </si>
  <si>
    <t>Imports to Germany in 2021 by value in 1 000 EUR</t>
  </si>
  <si>
    <t>Top Ten Countries Exporting to Germany in 2021 by value in 1 000 EUR</t>
  </si>
  <si>
    <t>Top Ten Countries Importing from Germany in 2021 by value in 1 000 EUR</t>
  </si>
  <si>
    <t>Other fresh cut flowers (759 606) / Other live plants (327 808) / Flowering pot plants (315 783)</t>
  </si>
  <si>
    <t>Other live plants (28 836) / Ornamental nursery stocks (14 537) / Foliage, fresh (13 316)</t>
  </si>
  <si>
    <t>Flowering pot plants (31 050) / Christmas trees (27 977) / Foliage plants (16 435)</t>
  </si>
  <si>
    <t>Roses (32 495) / Cuttings and young plants (4 851) / Other fresh cut flowers (2 366)</t>
  </si>
  <si>
    <t>Other live plants (12 183) / Foliage plants (9 639) / Flowering pot plants (5 548)</t>
  </si>
  <si>
    <t>Other live plants (6 798) / Foliage plants (5 503) / Flowering pot plants (3 830)</t>
  </si>
  <si>
    <t>Christmas trees (5 813) / Cuttings and young plants (4 050) / Foliage, fresh (3 927)</t>
  </si>
  <si>
    <t>Flowering pot plants (7 272) / Treated foliage (6 287) / Treated cut flowers (1 461)</t>
  </si>
  <si>
    <t>Cuttings and young plants (4 030) / Treated foliage (1 985) / Other live plants (1 443)</t>
  </si>
  <si>
    <t>Treated foliage (4 969) / Christmas trees (1 638) / Flowering pot plants ( 125)</t>
  </si>
  <si>
    <t>Other live plants (66 967) / Cuttings and young plants (60 497) / Flowering pot plants (19 827)</t>
  </si>
  <si>
    <t>Other live plants (45 590) / Foliage plants (16 734) / Ornamental nursery stocks (14 442)</t>
  </si>
  <si>
    <t>Other live plants (38 486) / Flowering pot plants (11 784) / Foliage plants (9 554)</t>
  </si>
  <si>
    <t>Other live plants (24 851) / Ornamental nursery stocks (22 925) / Foliage plants (5 355)</t>
  </si>
  <si>
    <t>Other live plants (14 422) / Ornamental nursery stocks (6 744) / Flowering pot plants (4 644)</t>
  </si>
  <si>
    <t>Ornamental nursery stocks (7 542) / Other live plants (7 164) / Flowering pot plants (5 328)</t>
  </si>
  <si>
    <t>Other live plants (14 483) / Flowering pot plants (3 327) / Foliage plants (3 061)</t>
  </si>
  <si>
    <t>Other live plants (8 591) / Ornamental nursery stocks (4 437) / Cuttings and young plants (3 672)</t>
  </si>
  <si>
    <t>Other live plants (10 758) / Ornamental nursery stocks (8 923) / Forest plants (2 891)</t>
  </si>
  <si>
    <t>Other live plants (11 019) / Ornamental nursery stocks (3 213) / Flowering pot plants (2 292)</t>
  </si>
  <si>
    <t>other ornamental plants (outdoor) (282 460) / Trees, shrubs and bushes (outdoor) (133 360) / Flowering Plants (indoor) (81 866)</t>
  </si>
  <si>
    <t>other cuttings and slips (14 147)</t>
  </si>
  <si>
    <t>Orchids, hyacinth etc. in growth and flower (37 549) / Bulbs etc. in growth or flower (20 708)</t>
  </si>
  <si>
    <t>other  bulbs etc., dormant (13 902) / Tulip, dormant ( 962) / Narcissi, dormant ( 488)</t>
  </si>
  <si>
    <t>Cutflowers, fresh, different species (30 141) / Roses, fresh cut (17 903) / Chrysanthemums, fresh cut (2 366)</t>
  </si>
  <si>
    <t>Cutflowers, treated (1 837)</t>
  </si>
  <si>
    <t>Christmas trees (18 384) / Cut foliage, branches etc., fresh (13 201) / Mosses and lichens, fresh ( 162)</t>
  </si>
  <si>
    <t>Cut Foliage, branches etc., only dried (7 673) / Reindeer moss, treated (1 673)</t>
  </si>
  <si>
    <t>other ornamental plants (outdoor) (397 482) / Flowering Plants (indoor) (366 662) / Green/foliage plants (indoor) (317 301)</t>
  </si>
  <si>
    <t>other cuttings and slips (43 742)</t>
  </si>
  <si>
    <t>Cutflowers, fresh, different species (788 741) / Roses, fresh cut (338 031) / Chrysanthemums, fresh cut (61 356)</t>
  </si>
  <si>
    <t>Cutflowers, treated (24 064)</t>
  </si>
  <si>
    <t>Orchids, hyacinth etc. in growth and flower (122 656) / Bulbs etc. in growth or flower (38 169)</t>
  </si>
  <si>
    <t>other  bulbs etc., dormant (35 909) / Tulip, dormant (13 978) / Narcissi, dormant (4 459)</t>
  </si>
  <si>
    <t>Cut foliage, branches etc., fresh (68 480) / Christmas trees (43 425) / Mosses and lichens, fresh (1 464)</t>
  </si>
  <si>
    <t>Cut Foliage, branches etc., only dried (44 929) / Reindeer moss, treated (2 509)</t>
  </si>
  <si>
    <t>Source: AMI GmbH, Germany, 2022</t>
  </si>
  <si>
    <t>Germany: Market value of flowers and ornamental plants 2021</t>
  </si>
  <si>
    <t xml:space="preserve">Total: 1 200 ha </t>
  </si>
  <si>
    <t>Source: Ministerio de Agricultura, Alimentacion y Medio Ambiente: Avance de Anuario de Estadistica 2021, Capitulo 7.7.1.2 &amp;  7.7.5.1</t>
  </si>
  <si>
    <r>
      <rPr>
        <vertAlign val="superscript"/>
        <sz val="7"/>
        <color theme="1"/>
        <rFont val="Arial"/>
        <family val="2"/>
      </rPr>
      <t xml:space="preserve">1 </t>
    </r>
    <r>
      <rPr>
        <sz val="7"/>
        <color theme="1"/>
        <rFont val="Arial"/>
        <family val="2"/>
      </rPr>
      <t>from July 2021</t>
    </r>
  </si>
  <si>
    <r>
      <t>2021</t>
    </r>
    <r>
      <rPr>
        <b/>
        <vertAlign val="superscript"/>
        <sz val="10"/>
        <color theme="1"/>
        <rFont val="Arial"/>
        <family val="2"/>
      </rPr>
      <t xml:space="preserve"> 1</t>
    </r>
  </si>
  <si>
    <t>Flowers and ornamental plants*</t>
  </si>
  <si>
    <t>*incl. Christmas Trees,  e: estimated, p: provisional</t>
  </si>
  <si>
    <t>Value of sales by region 2019</t>
  </si>
  <si>
    <t xml:space="preserve">Source: Wolrdbank, 2022, World Development Indicators </t>
  </si>
  <si>
    <r>
      <rPr>
        <vertAlign val="superscript"/>
        <sz val="7"/>
        <color theme="1"/>
        <rFont val="Arial"/>
        <family val="2"/>
      </rPr>
      <t>1</t>
    </r>
    <r>
      <rPr>
        <sz val="7"/>
        <color theme="1"/>
        <rFont val="Arial"/>
        <family val="2"/>
      </rPr>
      <t xml:space="preserve"> Source: Ibraflor, Mercado Interno, 2021</t>
    </r>
  </si>
  <si>
    <t>Source: Veiling Holambra, 2022</t>
  </si>
  <si>
    <t>Congo, Democratic Republic of the</t>
  </si>
  <si>
    <t>Liguria</t>
  </si>
  <si>
    <t>Lombardia</t>
  </si>
  <si>
    <t>Toscana</t>
  </si>
  <si>
    <t>Lazio</t>
  </si>
  <si>
    <t>Campania</t>
  </si>
  <si>
    <t>Sicilia</t>
  </si>
  <si>
    <t>Piemonte</t>
  </si>
  <si>
    <t>Puglia</t>
  </si>
  <si>
    <t xml:space="preserve">Other regions </t>
  </si>
  <si>
    <t>Total: 8 815 ha</t>
  </si>
  <si>
    <t xml:space="preserve">Distribution or production area in 2020 &amp; 2010 </t>
  </si>
  <si>
    <t>Source: Agricultural Census 2020 &amp; 2010</t>
  </si>
  <si>
    <t>Exports from Italy in 2021 by value in 1 000 EUR</t>
  </si>
  <si>
    <t>Imports to Italy in 2021 by value in 1 000 EUR</t>
  </si>
  <si>
    <t>Top Ten Countries Exporting to Italy in 2021 by value in 1 000 EUR</t>
  </si>
  <si>
    <t>Top Ten Countries Importing from Italy in 2021 by value in 1 000 EUR</t>
  </si>
  <si>
    <t>Other fresh cut flowers (75 592) / Roses (69 915) / Flowering pot plants (67 418)</t>
  </si>
  <si>
    <t>Other live plants (10 350) / Ornamental nursery stocks (2 777) / Foliage plants (2 299)</t>
  </si>
  <si>
    <t>Fruit trees and shrubs (8 860) / Ornamental nursery stocks (5 052) / Other live plants (3 842)</t>
  </si>
  <si>
    <t>Azaleas (3 142) / Fruit trees and shrubs (2 138) / Ornamental nursery stocks (2 132)</t>
  </si>
  <si>
    <t>Cuttings and young plants (11 768) / Other live plants ( 360) / Ornamental nursery stocks ( 210)</t>
  </si>
  <si>
    <t>Fruit trees and shrubs (2 808) / Fruit trees and shrubs (2 165) / Ornamental nursery stocks (1 409)</t>
  </si>
  <si>
    <t>Fruit trees and shrubs (8 607) / Other live plants ( 106) / Treated cut flowers ( 59)</t>
  </si>
  <si>
    <t>Orchids (6 477) / Foliage plants ( 101) / Cuttings and young plants ( 92)</t>
  </si>
  <si>
    <t>Flowering pot plants (2 004) / Christmas trees ( 966) / Foliage plants ( 570)</t>
  </si>
  <si>
    <t>Cuttings and young plants (3 370) / Roses ( 435) / Treated cut flowers ( 58)</t>
  </si>
  <si>
    <t>Ornamental nursery stocks (111 486) / Other live plants (33 101) / Fruit trees and shrubs (10 893)</t>
  </si>
  <si>
    <t>Foliage, fresh (66 846) / Ornamental nursery stocks (29 407) / Other live plants (15 766)</t>
  </si>
  <si>
    <t>Ornamental nursery stocks (48 203) / Foliage, fresh (25 306) / Other live plants (23 008)</t>
  </si>
  <si>
    <t>Ornamental nursery stocks (37 565) / Other live plants (12 842) / Foliage plants (2 383)</t>
  </si>
  <si>
    <t>Ornamental nursery stocks (13 639) / Other live plants (11 942) / Other fresh cut flowers (9 568)</t>
  </si>
  <si>
    <t>Ornamental nursery stocks (18 537) / Other live plants (3 663) / Citrus plants in container (2 290)</t>
  </si>
  <si>
    <t>Ornamental nursery stocks (10 146) / Foliage, fresh (3 763) / Other live plants (3 752)</t>
  </si>
  <si>
    <t>Ornamental nursery stocks (9 428) / Fruit trees and shrubs (7 365) / Cuttings and young plants (3 419)</t>
  </si>
  <si>
    <t>Foliage, fresh (9 582) / Other fresh cut flowers (4 720) / Flower bulbs (1 318)</t>
  </si>
  <si>
    <t>Fruit trees and shrubs (7 172) / Fruit trees and shrubs (5 444) / Ornamental nursery stocks (2 049)</t>
  </si>
  <si>
    <t>Trees, shrubs and bushes (outdoor) (348 171) / other ornamental plants (outdoor) (123 735) / Flowering Plants (indoor) (46 751)</t>
  </si>
  <si>
    <t>Fruit trees, shrubs and bushes (89 313)</t>
  </si>
  <si>
    <t>Cut foliage, branches etc., fresh (132 816) / Mosses and lichens, fresh (13 039) / Christmas trees ( 61)</t>
  </si>
  <si>
    <t>Cut Foliage, branches etc., only dried (16 967) / Reindeer moss, treated ( 533)</t>
  </si>
  <si>
    <t>Cutflowers, fresh, different species (58 085) / Ranunculi, fresh cut (28 632) / Carnations, fresh cut (9 986)</t>
  </si>
  <si>
    <t>Cutflowers, treated (14 846)</t>
  </si>
  <si>
    <t>Bulbs etc. in growth or flower (7 168) / Orchids, hyacinth etc. in growth and flower (1 872)</t>
  </si>
  <si>
    <t>other  bulbs etc., dormant (7 246) / Tulip, dormant ( 10) / Hyachinths, dormant ( 6)</t>
  </si>
  <si>
    <t>Flowering Plants (indoor) (72 598) / Green/foliage plants (indoor) (52 343) / other ornamental plants (outdoor) (50 713)</t>
  </si>
  <si>
    <t>Fruit trees, shrubs and bushes (31 633)</t>
  </si>
  <si>
    <t>Cutflowers, fresh, different species (78 736) / Roses, fresh cut (72 773) / Orchids, fresh  cut (12 173)</t>
  </si>
  <si>
    <t>Cutflowers, treated (10 049)</t>
  </si>
  <si>
    <t>Orchids, hyacinth etc. in growth and flower (33 009) / Bulbs etc. in growth or flower (5 136)</t>
  </si>
  <si>
    <t>other  bulbs etc., dormant (12 267) / Tulip, dormant (2 689) / Gladioli, dormant ( 246)</t>
  </si>
  <si>
    <t>Cut foliage, branches etc., fresh (13 767) / Christmas trees (2 113) / Mosses and lichens, fresh ( 383)</t>
  </si>
  <si>
    <t>Cut Foliage, branches etc., only dried (5 307) / Reindeer moss, treated ( 147)</t>
  </si>
  <si>
    <t>e: estimated</t>
  </si>
  <si>
    <r>
      <rPr>
        <vertAlign val="superscript"/>
        <sz val="7"/>
        <rFont val="Arial"/>
        <family val="2"/>
      </rPr>
      <t>2</t>
    </r>
    <r>
      <rPr>
        <sz val="7"/>
        <rFont val="Arial"/>
        <family val="2"/>
      </rPr>
      <t xml:space="preserve"> Source: Ha Noi Rural Development Division</t>
    </r>
  </si>
  <si>
    <r>
      <rPr>
        <vertAlign val="superscript"/>
        <sz val="7"/>
        <rFont val="Arial"/>
        <family val="2"/>
      </rPr>
      <t xml:space="preserve">3 </t>
    </r>
    <r>
      <rPr>
        <sz val="7"/>
        <rFont val="Arial"/>
        <family val="2"/>
      </rPr>
      <t>Source: Vietnam Journal of Agricultural Sciences - May 2021</t>
    </r>
  </si>
  <si>
    <r>
      <rPr>
        <vertAlign val="superscript"/>
        <sz val="7"/>
        <rFont val="Arial"/>
        <family val="2"/>
      </rPr>
      <t>4</t>
    </r>
    <r>
      <rPr>
        <sz val="7"/>
        <rFont val="Arial"/>
        <family val="2"/>
      </rPr>
      <t xml:space="preserve"> Source: Dutch Embassy Hanoi, Agriculture, Nature and Food Section, </t>
    </r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</si>
  <si>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Source: Institute of Vegetable and Fruit Research under the Ministry of Agriculture and Rural Development</t>
    </r>
  </si>
  <si>
    <r>
      <t xml:space="preserve">35000 </t>
    </r>
    <r>
      <rPr>
        <b/>
        <vertAlign val="superscript"/>
        <sz val="8"/>
        <color theme="1"/>
        <rFont val="Arial"/>
        <family val="2"/>
      </rPr>
      <t>1</t>
    </r>
  </si>
  <si>
    <r>
      <t>7960</t>
    </r>
    <r>
      <rPr>
        <vertAlign val="superscript"/>
        <sz val="8"/>
        <color theme="1"/>
        <rFont val="Arial"/>
        <family val="2"/>
      </rPr>
      <t xml:space="preserve"> 2</t>
    </r>
  </si>
  <si>
    <r>
      <t>5484</t>
    </r>
    <r>
      <rPr>
        <vertAlign val="superscript"/>
        <sz val="8"/>
        <color theme="1"/>
        <rFont val="Arial"/>
        <family val="2"/>
      </rPr>
      <t xml:space="preserve"> 2</t>
    </r>
  </si>
  <si>
    <t>7465e</t>
  </si>
  <si>
    <t>32823e</t>
  </si>
  <si>
    <r>
      <t>2008</t>
    </r>
    <r>
      <rPr>
        <b/>
        <vertAlign val="superscript"/>
        <sz val="8"/>
        <color theme="1"/>
        <rFont val="Arial"/>
        <family val="2"/>
      </rPr>
      <t xml:space="preserve"> 4</t>
    </r>
  </si>
  <si>
    <t>6970e</t>
  </si>
  <si>
    <t>6474e</t>
  </si>
  <si>
    <t>5979e</t>
  </si>
  <si>
    <t>30645e</t>
  </si>
  <si>
    <t>28468e</t>
  </si>
  <si>
    <t>26290e</t>
  </si>
  <si>
    <t>24113e</t>
  </si>
  <si>
    <r>
      <t xml:space="preserve">8283 </t>
    </r>
    <r>
      <rPr>
        <vertAlign val="superscript"/>
        <sz val="8"/>
        <color theme="1"/>
        <rFont val="Arial"/>
        <family val="2"/>
      </rPr>
      <t>3</t>
    </r>
  </si>
  <si>
    <r>
      <t>8152</t>
    </r>
    <r>
      <rPr>
        <vertAlign val="superscript"/>
        <sz val="8"/>
        <color theme="1"/>
        <rFont val="Arial"/>
        <family val="2"/>
      </rPr>
      <t xml:space="preserve"> 3</t>
    </r>
  </si>
  <si>
    <r>
      <t xml:space="preserve">7909 </t>
    </r>
    <r>
      <rPr>
        <vertAlign val="superscript"/>
        <sz val="8"/>
        <color theme="1"/>
        <rFont val="Arial"/>
        <family val="2"/>
      </rPr>
      <t>3</t>
    </r>
  </si>
  <si>
    <t>Source: Office of Agricultural Economics, 2022</t>
  </si>
  <si>
    <t>Source: Statistics Norway, Census of Agriculture 2018</t>
  </si>
  <si>
    <r>
      <t xml:space="preserve">2020/21 </t>
    </r>
    <r>
      <rPr>
        <b/>
        <vertAlign val="superscript"/>
        <sz val="10"/>
        <color theme="1"/>
        <rFont val="Arial"/>
        <family val="2"/>
      </rPr>
      <t>1</t>
    </r>
  </si>
  <si>
    <r>
      <t xml:space="preserve">2014/15 </t>
    </r>
    <r>
      <rPr>
        <b/>
        <vertAlign val="superscript"/>
        <sz val="10"/>
        <color theme="1"/>
        <rFont val="Arial"/>
        <family val="2"/>
      </rPr>
      <t>2</t>
    </r>
  </si>
  <si>
    <r>
      <t xml:space="preserve"> </t>
    </r>
    <r>
      <rPr>
        <vertAlign val="superscript"/>
        <sz val="7"/>
        <color theme="1"/>
        <rFont val="Arial"/>
        <family val="2"/>
      </rPr>
      <t xml:space="preserve"> 1 </t>
    </r>
    <r>
      <rPr>
        <sz val="7"/>
        <color theme="1"/>
        <rFont val="Arial"/>
        <family val="2"/>
      </rPr>
      <t xml:space="preserve"> Final estimate   </t>
    </r>
  </si>
  <si>
    <t xml:space="preserve">2018/19 </t>
  </si>
  <si>
    <r>
      <t>2020/21</t>
    </r>
    <r>
      <rPr>
        <b/>
        <vertAlign val="superscript"/>
        <sz val="10"/>
        <color theme="1"/>
        <rFont val="Arial"/>
        <family val="2"/>
      </rPr>
      <t xml:space="preserve"> 1</t>
    </r>
  </si>
  <si>
    <r>
      <rPr>
        <vertAlign val="superscript"/>
        <sz val="7"/>
        <color theme="1"/>
        <rFont val="Arial"/>
        <family val="2"/>
      </rPr>
      <t>1</t>
    </r>
    <r>
      <rPr>
        <sz val="7"/>
        <color theme="1"/>
        <rFont val="Arial"/>
        <family val="2"/>
      </rPr>
      <t xml:space="preserve"> Final estimate</t>
    </r>
  </si>
  <si>
    <t>Chhatisgarh</t>
  </si>
  <si>
    <t xml:space="preserve">Total: 322 000 ha </t>
  </si>
  <si>
    <r>
      <rPr>
        <vertAlign val="superscript"/>
        <sz val="7"/>
        <color theme="1"/>
        <rFont val="Arial"/>
        <family val="2"/>
      </rPr>
      <t>1</t>
    </r>
    <r>
      <rPr>
        <sz val="7"/>
        <color theme="1"/>
        <rFont val="Arial"/>
        <family val="2"/>
      </rPr>
      <t xml:space="preserve"> Final estimate 2020/21</t>
    </r>
  </si>
  <si>
    <t>Distribution of production area in 2020/21</t>
  </si>
  <si>
    <t>Source: Korean Statistical Information Service (KOSIS),Statistical Database, 2022</t>
  </si>
  <si>
    <t>Source: Perangkaan Agromakanan, Ministry of agriculture and food industry, Malaysia, 2022</t>
  </si>
  <si>
    <t>Source: Servizio de información Agroalimentaria y Pesquera Mexico, 2022</t>
  </si>
  <si>
    <t>Source: Statistics Norway, Census of Agriculture 2020</t>
  </si>
  <si>
    <t>Flowers and ornamental plants, under protection</t>
  </si>
  <si>
    <t>Exports from France in 2021 by value in 1 000 EUR</t>
  </si>
  <si>
    <t>Imports to France in 2021 by value in 1 000 EUR</t>
  </si>
  <si>
    <t>Top Ten Countries Exporting to France in 2021 by value in 1 000 EUR</t>
  </si>
  <si>
    <t>Top Ten Countries Importing from France in 2021 by value in 1 000 EUR</t>
  </si>
  <si>
    <t>Roses (133 701) / Other fresh cut flowers (132 366) / Flowering pot plants (100 658)</t>
  </si>
  <si>
    <t>Other live plants (38 723) / Foliage plants (25 401) / Flowering pot plants (25 048)</t>
  </si>
  <si>
    <t>Ornamental nursery stocks (42 998) / Other live plants (22 031) / Flowering pot plants (9 400)</t>
  </si>
  <si>
    <t>Other live plants (46 961) / Foliage plants (10 623) / Flowering pot plants (8 840)</t>
  </si>
  <si>
    <t>Other live plants (28 558) / Flowering pot plants (14 943) / Ornamental nursery stocks (13 165)</t>
  </si>
  <si>
    <t>Christmas trees (7 410) / Flowering pot plants (5 143) / Foliage plants (3 866)</t>
  </si>
  <si>
    <t>Roses (2 810) / Cuttings and young plants (1 343) / Chrysanthemums ( 254)</t>
  </si>
  <si>
    <t>Treated cut flowers (2 795) / Treated foliage (1 816) / Foliage plants ( 97)</t>
  </si>
  <si>
    <t>Other live plants (1 223) / Flowering pot plants (1 146) / Cuttings and young plants ( 605)</t>
  </si>
  <si>
    <t>Christmas trees (1 266) / Treated foliage ( 440) / Rose plants ( 427)</t>
  </si>
  <si>
    <t>Other fresh cut flowers (7 994) / Foliage, fresh (3 678) / Cuttings and young plants (2 025)</t>
  </si>
  <si>
    <t>Forest plants (4 059) / Fruit trees and shrubs (3 865) / Other live plants (3 183)</t>
  </si>
  <si>
    <t>Other live plants (8 631) / Cuttings and young plants (1 862) / Fruit trees and shrubs (1 115)</t>
  </si>
  <si>
    <t>Other live plants (2 193) / Ornamental nursery stocks (2 165) / Treated cut flowers (1 446)</t>
  </si>
  <si>
    <t>Other live plants (4 159) / Cuttings and young plants (1 460) / Other fresh cut flowers (1 292)</t>
  </si>
  <si>
    <t>Cuttings and young plants (2 642) / Fruit trees and shrubs (1 895) / Other live plants (1 613)</t>
  </si>
  <si>
    <t>Fruit trees and shrubs (1 525) / Foliage, fresh (1 498) / Other live plants (1 420)</t>
  </si>
  <si>
    <t>Fruit trees and shrubs ( 714) / Other fresh cut flowers ( 492) / Fruit trees and shrubs ( 423)</t>
  </si>
  <si>
    <t>Other live plants ( 791) / Fruit trees and shrubs ( 633) / Fruit trees and shrubs ( 312)</t>
  </si>
  <si>
    <t>Flower bulbs ( 749) / Treated cut flowers ( 462) / Other fresh cut flowers ( 260)</t>
  </si>
  <si>
    <t>other cuttings and slips (15 695)</t>
  </si>
  <si>
    <t>Cutflowers, fresh, different species (15 201) / Roses, fresh cut (1 419) / Ranunculi, fresh cut (1 264)</t>
  </si>
  <si>
    <t>Cutflowers, treated (6 833)</t>
  </si>
  <si>
    <t>Cut foliage, branches etc., fresh (6 324) / Christmas trees ( 370) / Mosses and lichens, fresh ( 59)</t>
  </si>
  <si>
    <t>Cut Foliage, branches etc., only dried (2 868) / Reindeer moss, treated ( 379)</t>
  </si>
  <si>
    <t>Bulbs etc. in growth or flower ( 385) / Orchids, hyacinth etc. in growth and flower ( 63)</t>
  </si>
  <si>
    <t>Fruit trees, shrubs and bushes (27 482)</t>
  </si>
  <si>
    <t>Cutflowers, fresh, different species (143 214) / Roses, fresh cut (141 053) / Chrysanthemums, fresh cut (15 237)</t>
  </si>
  <si>
    <t>Cutflowers, treated (62 226)</t>
  </si>
  <si>
    <t>Orchids, hyacinth etc. in growth and flower (69 662) / Bulbs etc. in growth or flower (17 947)</t>
  </si>
  <si>
    <t>other  bulbs etc., dormant (15 181) / Tulip, dormant (7 724) / Hyachinths, dormant (2 256)</t>
  </si>
  <si>
    <t>Cut foliage, branches etc., fresh (23 810) / Christmas trees (16 539) / Mosses and lichens, fresh ( 286)</t>
  </si>
  <si>
    <t>Cut Foliage, branches etc., only dried (14 989) / Reindeer moss, treated (2 062)</t>
  </si>
  <si>
    <t>Other  bulbs etc., dormant (4 935) / Hyachinths, dormant ( 777) / Tulip, dormant ( 22)</t>
  </si>
  <si>
    <t>Other ornamental plants (outdoor) (26 679) / Cuttings with roots and young plants (outdoor) (10 799) / Forest trees (6 987)</t>
  </si>
  <si>
    <t>Other ornamental plants (outdoor) (199 940) / Flowering Plants (indoor) (165 276) / Green/foliage plants (indoor) (144 118)</t>
  </si>
  <si>
    <t>Flowers and plants  2020</t>
  </si>
  <si>
    <t>Source: FranceAgriMer, 2022: Les filières de l’horticulture et de la pépinière en France</t>
  </si>
  <si>
    <t>Source: FranceAgriMer, 2019-2020: Les filières de l’horticulture et de la pépinière en France</t>
  </si>
  <si>
    <t>France:  Value of sales by plant category 2019</t>
  </si>
  <si>
    <t>Source: Asocolflores, ICA 2022</t>
  </si>
  <si>
    <t>Source: UK Trade Info, Overseas trade by commodity code 2021</t>
  </si>
  <si>
    <t>Source: Eurostat, Ertragslage Garten- und Weinbau 2021, BMEL</t>
  </si>
  <si>
    <t>21</t>
  </si>
  <si>
    <t>20/21</t>
  </si>
  <si>
    <t>2 Germany: Source: Bundesministerium für Ernährung und Landwirtschaft (BMEL), Area, number of enterprises: Stat. Bundesamt, Zierpflanzenerhebung 2021</t>
  </si>
  <si>
    <t>13 China: Area: Cut flowers, cut foliage and pot plants; Sales volume: Cut flowers, foliage, branches and pot plants; Source: China Flower Association, 2021</t>
  </si>
  <si>
    <t>19 USA: Source: United States, Departement of Agriculture, Floriculture Crops 2020 Summary , May 2022</t>
  </si>
  <si>
    <t>24 Mexico: Cut flowers and pot plants, without christmas trees; Source:  Servizio de información Agroalimentaria y Pesquera Mexico, 2022</t>
  </si>
  <si>
    <t>27 Belgium: Source: Statistics Belgium, Landbouwcijfers 2021, Tab A</t>
  </si>
  <si>
    <t>2 Germany: Production of Seeds and Bulbs: Source: Stat. Bundesamt, Zierpflanzenerhebung 2021</t>
  </si>
  <si>
    <t>7 Belgium: Source: Statistics Belgium, Landbouwcijfers 2021, Tab A</t>
  </si>
  <si>
    <t>3 Austria: Source: Statistik der Landwirtschaft 2020, without Christmas trees</t>
  </si>
  <si>
    <t>7 Sweden: Source: Swedish Board of Agriculture, Horticultural Census 2021</t>
  </si>
  <si>
    <t>15 Germany: Nursery area without christmas trees; Source: Stat. Bundesamt. Baumschulerhebung 2021</t>
  </si>
  <si>
    <t>16 Belgium: Statistics Belgium, Landbouwcijfers 2021, Tab A</t>
  </si>
  <si>
    <t>18 Brazil: Source: Ibraflor</t>
  </si>
  <si>
    <t>19 Japan: Source: Statistics Department, Ministry of Agriculture, Forestry and  Fisheries</t>
  </si>
  <si>
    <r>
      <t>Production value of flowers and ornamental plants</t>
    </r>
    <r>
      <rPr>
        <b/>
        <vertAlign val="superscript"/>
        <sz val="10"/>
        <color theme="1"/>
        <rFont val="Arial"/>
        <family val="2"/>
      </rPr>
      <t>1</t>
    </r>
    <r>
      <rPr>
        <b/>
        <sz val="10"/>
        <color theme="1"/>
        <rFont val="Arial"/>
        <family val="2"/>
      </rPr>
      <t>: Selected countries 2011- 2021</t>
    </r>
  </si>
  <si>
    <r>
      <rPr>
        <vertAlign val="superscript"/>
        <sz val="7"/>
        <color theme="1"/>
        <rFont val="Arial"/>
        <family val="2"/>
      </rPr>
      <t xml:space="preserve">6 </t>
    </r>
    <r>
      <rPr>
        <sz val="7"/>
        <color theme="1"/>
        <rFont val="Arial"/>
        <family val="2"/>
      </rPr>
      <t xml:space="preserve">No data for years 2011 to 2015 </t>
    </r>
  </si>
  <si>
    <r>
      <t>Production area of flowers and ornamental plants</t>
    </r>
    <r>
      <rPr>
        <b/>
        <vertAlign val="superscript"/>
        <sz val="10"/>
        <color theme="1"/>
        <rFont val="Arial"/>
        <family val="2"/>
      </rPr>
      <t>1</t>
    </r>
    <r>
      <rPr>
        <b/>
        <sz val="10"/>
        <color theme="1"/>
        <rFont val="Arial"/>
        <family val="2"/>
      </rPr>
      <t>: Selected countries 2011- 2021</t>
    </r>
  </si>
  <si>
    <t>Distribution Nursery Products - Area by state, in hectares</t>
  </si>
  <si>
    <t>Distribution Cut Flowers - Area by state, in hectares</t>
  </si>
  <si>
    <t>Total: 4 264 ha</t>
  </si>
  <si>
    <t>Total: 4 832 ha</t>
  </si>
  <si>
    <t>Total: 15 669 ha</t>
  </si>
  <si>
    <t>Distribution Nursery Products - Area in hectares</t>
  </si>
  <si>
    <t>Ornamental plants, foliage and flowers</t>
  </si>
  <si>
    <t>Source: Agexport, Plantas ornamentales follajes y flores, 2021</t>
  </si>
  <si>
    <t>Total: 3 500 ha</t>
  </si>
  <si>
    <t>South coast</t>
  </si>
  <si>
    <t>North area</t>
  </si>
  <si>
    <t>Central area</t>
  </si>
  <si>
    <t>Eastern area</t>
  </si>
  <si>
    <t>Western area</t>
  </si>
  <si>
    <t>Exports from Poland in 2021 by value in 1 000 EUR</t>
  </si>
  <si>
    <t>Trees, shrubs and bushes (outdoor) (30 387) / Cuttings with roots and young plants (outdoor) (13 906) / Cuttings with roots and young plants (indoor) (13 677)</t>
  </si>
  <si>
    <t>Other cuttings and slips (15 286)</t>
  </si>
  <si>
    <t>Christmas trees (8 417) / Cut foliage, branches etc., fresh (6 692) / Reindeer moss, fresh ( 209)</t>
  </si>
  <si>
    <t>Cut Foliage, branches etc., only dried (13 085) / Reindeer moss, treated (1 008)</t>
  </si>
  <si>
    <t>Cutflowers, fresh, different species (6 831) / Roses, fresh cut (5 917) / Chrysanthemums, fresh cut (5 231)</t>
  </si>
  <si>
    <t>Cutflowers, treated (6 373)</t>
  </si>
  <si>
    <t>Orchids, hyacinth etc. in growth and flower (8 475) / Bulbs etc. in growth or flower (5 402)</t>
  </si>
  <si>
    <t>Other  bulbs etc., dormant (3 456) / Tulip, dormant (3 033) / Gladioli, dormant ( 399)</t>
  </si>
  <si>
    <t>Imports to Poland in 2021 by value in 1 000 EUR</t>
  </si>
  <si>
    <t>Green/foliage plants (indoor) (75 247) / Flowering Plants (indoor) (61 254) / Other ornamental plants (outdoor) (25 188)</t>
  </si>
  <si>
    <t>Other cuttings and slips (11 841)</t>
  </si>
  <si>
    <t>Roses, fresh cut (64 366) / Cutflowers, fresh, different species (38 261) / Carnations, fresh cut (27 735)</t>
  </si>
  <si>
    <t>Cutflowers, treated (13 823)</t>
  </si>
  <si>
    <t>Tulip, dormant (12 272) / Other  bulbs etc., dormant (11 186) / Gladioli, dormant ( 662)</t>
  </si>
  <si>
    <t>Bulbs etc. in growth or flower (13 080) / Orchids, hyacinth etc. in growth and flower (11 251)</t>
  </si>
  <si>
    <t>Cut foliage, branches etc., fresh (11 514) / Christmas trees (2 946) / Mosses and lichens, fresh ( 116)</t>
  </si>
  <si>
    <t>Cut Foliage, branches etc., only dried (3 774) / Reindeer moss, treated ( 805)</t>
  </si>
  <si>
    <t>Top Ten Countries Exporting to Poland in 2021 by value in 1 000 EUR</t>
  </si>
  <si>
    <t>Foliage plants (65 550) / Roses (57 715) / Flowering pot plants (48 357)</t>
  </si>
  <si>
    <t>Flowering pot plants (6 153) / Other live plants (5 105) / Foliage plants (4 637)</t>
  </si>
  <si>
    <t>Flowering pot plants (5 080) / Foliage plants (3 100) / Roses (2 638)</t>
  </si>
  <si>
    <t>Ornamental nursery stocks (5 927) / Fruit trees and shrubs ( 362) / Christmas trees ( 143)</t>
  </si>
  <si>
    <t>Treated cut flowers (1 273) / Fruit trees and shrubs (1 127) / Flowering pot plants ( 982)</t>
  </si>
  <si>
    <t>Ornamental nursery stocks (1 068) / Cuttings and young plants ( 616) / Foliage plants ( 440)</t>
  </si>
  <si>
    <t>Roses (2 415) / Rose plants ( 97) / Mosses and lichens ( 95)</t>
  </si>
  <si>
    <t>Foliage plants ( 930) / Flowering pot plants ( 447) / Other live plants ( 334)</t>
  </si>
  <si>
    <t>Carnations (1 060) / Roses ( 775) / Other fresh cut flowers ( 656)</t>
  </si>
  <si>
    <t>Carnations (1 266) / Treated foliage ( 159) / Ornamental nursery stocks ( 103)</t>
  </si>
  <si>
    <t>Top Ten Countries Importing from Poland in 2021 by value in 1 000 EUR</t>
  </si>
  <si>
    <t>Ornamental nursery stocks (8 238) / Flowering pot plants (7 967) / Foliage plants (6 254)</t>
  </si>
  <si>
    <t>Treated cut flowers (4 358) / Flowering pot plants (3 333) / Cuttings and young plants (2 781)</t>
  </si>
  <si>
    <t>Cuttings and young plants (5 152) / Treated foliage (4 307) / Foliage, fresh (3 547)</t>
  </si>
  <si>
    <t>Ornamental nursery stocks (7 535) / Chrysanthemums (1 417) / Other fresh cut flowers (1 325)</t>
  </si>
  <si>
    <t>Cuttings and young plants (2 941) / Christmas trees (2 922) / Treated foliage (2 023)</t>
  </si>
  <si>
    <t>Other live plants (2 088) / Ornamental nursery stocks (2 042) / Cuttings and young plants (1 422)</t>
  </si>
  <si>
    <t>Ornamental nursery stocks (1 581) / Other fresh cut flowers ( 709) / Chrysanthemums ( 694)</t>
  </si>
  <si>
    <t>Cuttings and young plants (1 566) / Flowering pot plants (1 015) / Fruit trees and shrubs ( 866)</t>
  </si>
  <si>
    <t>Christmas trees (2 500) / Fruit trees and shrubs ( 766) / Rose plants ( 550)</t>
  </si>
  <si>
    <t>Ornamental nursery stocks (1 468) / Flowering pot plants ( 615) / Cuttings and young plants ( 340)</t>
  </si>
  <si>
    <t>Source: Euroststat, provisional data 2021</t>
  </si>
  <si>
    <t>Netherlands (14 415) / Sweden ( 19) / Germany ( 11)</t>
  </si>
  <si>
    <t>Netherlands (14 208) / Latvia ( 431) / Ukraine ( 248)</t>
  </si>
  <si>
    <t>Netherlands (14 940) / United Kingdom ( 956) / Kenya ( 186)</t>
  </si>
  <si>
    <t>Netherlands (16 462) / Sweden ( 216) / France ( 10)</t>
  </si>
  <si>
    <t>Netherlands (20 664) / Germany ( 83) / Hungary ( 82)</t>
  </si>
  <si>
    <t>Netherlands (28 207) / Ethiopia ( 60) / Denmark ( 5)</t>
  </si>
  <si>
    <t>Netherlands (26 111) / Slovakia (1 807) / Bulgaria ( 235)</t>
  </si>
  <si>
    <t>Netherlands (28 235) / Germany (3 173) / Poland (1 205)</t>
  </si>
  <si>
    <t>Ecuador (25 423) / Colombia (11 099) / Netherlands (5 492)</t>
  </si>
  <si>
    <t>Netherlands (57 715) / Denmark (2 638) / Ukraine (2 415)</t>
  </si>
  <si>
    <t>Netherlands (69 915) / Ethiopia (1 140) / Colombia ( 549)</t>
  </si>
  <si>
    <t>Ethiopia (53 679) / Netherlands (20 734) / Germany (1 059)</t>
  </si>
  <si>
    <t>Netherlands (133 701) / Kenya (2 810) / Spain (1 533)</t>
  </si>
  <si>
    <t>Netherlands (295 632) / Kenya (32 495) / Zambia (3 978)</t>
  </si>
  <si>
    <t>Kenya (274 344) / Ecuador (154 753) / Ethiopia (80 358)</t>
  </si>
  <si>
    <t>Top 15 EU-Countries Importing Roses, fresh cut in 2021</t>
  </si>
  <si>
    <t>Hungary (1 042) / Latvia ( 808) / Italy ( 410)</t>
  </si>
  <si>
    <t>Poland (2 415) / Lithuania ( 248) / Italy ( 36)</t>
  </si>
  <si>
    <t>Poland (2 638) / Netherlands ( 106) / Lithuania ( 33)</t>
  </si>
  <si>
    <t>France (1 278) / Germany (1 062) / Slovakia ( 431)</t>
  </si>
  <si>
    <t>Netherlands (6 067)</t>
  </si>
  <si>
    <t>Portugal (5 251) / France (1 533) / Netherlands (1 131)</t>
  </si>
  <si>
    <t>Netherlands (5 744) / Germany (3 978)</t>
  </si>
  <si>
    <t>Netherlands (8 561) / Austria (3 173) / Belgium (1 059)</t>
  </si>
  <si>
    <t>Netherlands (28 363)</t>
  </si>
  <si>
    <t>Netherlands (24 536) / Spain (11 099) / Italy ( 549)</t>
  </si>
  <si>
    <t>Netherlands (50 702) / France ( 822) / Luxembourg ( 569)</t>
  </si>
  <si>
    <t>Netherlands (80 358) / Belgium (53 679) / Germany (2 637)</t>
  </si>
  <si>
    <t>Netherlands (154 753) / Spain (25 423) / Germany (1 576)</t>
  </si>
  <si>
    <t>Netherlands (274 344) / Germany (32 495) / France (2 810)</t>
  </si>
  <si>
    <t>Germany (295 632) / France (133 701) / Italy (69 915)</t>
  </si>
  <si>
    <t>Top 15 Countries Exporting Roses, fresh cut to EU-Countries in 2021</t>
  </si>
  <si>
    <t>Source: Eurostat, provisional data 2021</t>
  </si>
  <si>
    <t>Share of exports of fresh cut roses to EU-countries in 2021</t>
  </si>
  <si>
    <t>Turkey (1 709) / Netherlands ( 55)</t>
  </si>
  <si>
    <t>Netherlands (1 633) / Latvia ( 95) / Finland ( 33)</t>
  </si>
  <si>
    <t>Netherlands (1 525) / Hungary ( 145) / Germany ( 126)</t>
  </si>
  <si>
    <t>Netherlands (1 896) / Italy ( 144) / France ( 139)</t>
  </si>
  <si>
    <t>Bulgaria ( 796) / Turkey ( 784) / Netherlands ( 766)</t>
  </si>
  <si>
    <t>Netherlands (3 574) / Spain ( 168) / Italy ( 1)</t>
  </si>
  <si>
    <t>Netherlands (4 051) / Spain ( 13) / Colombia ( 5)</t>
  </si>
  <si>
    <t>Netherlands (3 603) / United Kingdom ( 281) / Spain ( 131)</t>
  </si>
  <si>
    <t>Netherlands (5 120) / Slovakia ( 639) / Italy ( 78)</t>
  </si>
  <si>
    <t>Netherlands (7 334)</t>
  </si>
  <si>
    <t>Netherlands (9 113) / Italy (1 802) / Spain ( 349)</t>
  </si>
  <si>
    <t>Colombia (12 316) / Netherlands ( 309) / Ecuador ( 282)</t>
  </si>
  <si>
    <t>Netherlands (24 282) / Turkey (1 266) / Finland (1 060)</t>
  </si>
  <si>
    <t>Netherlands (28 788) / Colombia (1 575) / Italy (1 528)</t>
  </si>
  <si>
    <t>Colombia (63 859) / Turkey (33 108) / Spain (8 040)</t>
  </si>
  <si>
    <t>Top 15 EU-Countries Importing Carnations, fresh cut in 2021</t>
  </si>
  <si>
    <t>Latvia ( 354) / Netherlands ( 16) / Germany ( 16)</t>
  </si>
  <si>
    <t>Poland ( 407) / Netherlands ( 40) / Luxembourg ( 25)</t>
  </si>
  <si>
    <t>Netherlands ( 409) / Austria ( 126) / Luxembourg ( 17)</t>
  </si>
  <si>
    <t>Czech Rep. ( 639)</t>
  </si>
  <si>
    <t>Poland ( 640) / Germany ( 20) / Netherlands ( 4)</t>
  </si>
  <si>
    <t>Romania ( 796) / Netherlands ( 155) / Hungary ( 30)</t>
  </si>
  <si>
    <t>Poland (1 060) / Latvia ( 401) / Estonia ( 85)</t>
  </si>
  <si>
    <t>Netherlands (1 926) / Spain ( 282) / Germany ( 18)</t>
  </si>
  <si>
    <t>Netherlands (3 369) / Sweden ( 1)</t>
  </si>
  <si>
    <t>Netherlands (2 127) / France (1 802) / Germany (1 528)</t>
  </si>
  <si>
    <t>Netherlands (5 980) / Germany ( 306) / France ( 77)</t>
  </si>
  <si>
    <t>Netherlands (8 040) / Portugal ( 571) / France ( 349)</t>
  </si>
  <si>
    <t>Netherlands (33 108) / Bulgaria (1 709) / Poland (1 266)</t>
  </si>
  <si>
    <t>Netherlands (63 859) / Spain (12 316) / Germany (1 575)</t>
  </si>
  <si>
    <t>Germany (28 788) / Poland (24 282) / France (9 113)</t>
  </si>
  <si>
    <t>Top 15 Countries Exporting Carnations, fresh cut to EU-Countries in 2021</t>
  </si>
  <si>
    <t>Share of exports of fresh cut carnations to EU-countries in 2021</t>
  </si>
  <si>
    <t>Netherlands ( 347)</t>
  </si>
  <si>
    <t>Netherlands ( 453) / Thailand ( 12)</t>
  </si>
  <si>
    <t>Netherlands ( 605) / Germany ( 21) / Denmark ( 2)</t>
  </si>
  <si>
    <t>Netherlands ( 613) / Belgium ( 40) / Thailand ( 6)</t>
  </si>
  <si>
    <t>Netherlands ( 565) / Thailand ( 166)</t>
  </si>
  <si>
    <t>Netherlands ( 516) / Thailand ( 128) / Malaysia ( 109)</t>
  </si>
  <si>
    <t>Netherlands ( 978) / Germany ( 63) / Italy ( 11)</t>
  </si>
  <si>
    <t>Netherlands (1 473) / Poland ( 78) / Thailand ( 56)</t>
  </si>
  <si>
    <t>Netherlands (1 294) / Spain ( 269) / Germany ( 65)</t>
  </si>
  <si>
    <t>Netherlands (1 458) / Thailand ( 98) / Hungary ( 94)</t>
  </si>
  <si>
    <t>Netherlands (1 722) / Thailand ( 177) / Italy ( 60)</t>
  </si>
  <si>
    <t>Belgium (2 811) / Thailand (1 087) / Chinese Taipei ( 363)</t>
  </si>
  <si>
    <t>Netherlands (6 961) / Germany ( 130) / Italy ( 62)</t>
  </si>
  <si>
    <t>Netherlands (10 704) / Italy ( 74) / Thailand ( 44)</t>
  </si>
  <si>
    <t>Thailand (6 477) / Netherlands (5 621) / Germany ( 71)</t>
  </si>
  <si>
    <t>Top 15 EU-Countries Importing Orchids, fresh  cut in 2021</t>
  </si>
  <si>
    <t>Croatia ( 38) / Netherlands ( 1)</t>
  </si>
  <si>
    <t>Spain ( 45) / Netherlands ( 3)</t>
  </si>
  <si>
    <t>Netherlands ( 65) / Spain ( 1) / Germany ( 1)</t>
  </si>
  <si>
    <t>Latvia ( 71) / Netherlands ( 9) / Germany ( 6)</t>
  </si>
  <si>
    <t>Czech Rep. ( 78) / Netherlands ( 8) / Slovakia ( 4)</t>
  </si>
  <si>
    <t>Romania ( 94) / Latvia ( 10) / Netherlands ( 4)</t>
  </si>
  <si>
    <t>Netherlands ( 94) / Luxembourg ( 68)</t>
  </si>
  <si>
    <t>Netherlands ( 139) / Greece ( 109)</t>
  </si>
  <si>
    <t>Germany ( 74) / France ( 62) / Portugal ( 62)</t>
  </si>
  <si>
    <t>Netherlands ( 363) / France ( 47)</t>
  </si>
  <si>
    <t>France ( 130) / Italy ( 71) / Portugal ( 65)</t>
  </si>
  <si>
    <t>Netherlands ( 304) / Portugal ( 269) / Denmark ( 3)</t>
  </si>
  <si>
    <t>Netherlands (2 811) / Luxembourg ( 52) / Denmark ( 40)</t>
  </si>
  <si>
    <t>Italy (6 477) / Netherlands (1 087) / Spain ( 177)</t>
  </si>
  <si>
    <t>Germany (10 704) / France (6 961) / Italy (5 621)</t>
  </si>
  <si>
    <t>Top 15 Countries Exporting Orchids, fresh  cut to EU-Countries in 2021</t>
  </si>
  <si>
    <t>Share of exports of fresh cut orchids to EU-countries in 2021</t>
  </si>
  <si>
    <t>Netherlands (2 894) / Germany ( 159) / France ( 1)</t>
  </si>
  <si>
    <t>Netherlands (3 413) / France ( 1)</t>
  </si>
  <si>
    <t>Netherlands (3 432) / Sweden ( 14)</t>
  </si>
  <si>
    <t>Netherlands (2 825) / Spain (1 012) / Germany ( 11)</t>
  </si>
  <si>
    <t>Netherlands (3 772) / Hungary ( 91) / Germany ( 8)</t>
  </si>
  <si>
    <t>Netherlands (5 456) / Denmark ( 1)</t>
  </si>
  <si>
    <t>Netherlands (4 491) / Colombia (1 181) / Ecuador ( 426)</t>
  </si>
  <si>
    <t>Italy (4 108) / Belgium ( 982) / Colombia ( 618)</t>
  </si>
  <si>
    <t>Netherlands (5 261) / Austria (1 373) / Hungary ( 352)</t>
  </si>
  <si>
    <t>Netherlands (9 441) / Slovakia ( 863) / Bulgaria ( 74)</t>
  </si>
  <si>
    <t>Netherlands (10 551) / Latvia ( 30) / Russian Federation ( 21)</t>
  </si>
  <si>
    <t>Netherlands (10 425) / Denmark ( 253)</t>
  </si>
  <si>
    <t>Netherlands (10 920) / United Kingdom ( 264) / South Africa ( 76)</t>
  </si>
  <si>
    <t>Netherlands (14 300) / Colombia ( 258) / Kenya ( 254)</t>
  </si>
  <si>
    <t>Netherlands (61 263) / Austria ( 36) / Kenya ( 22)</t>
  </si>
  <si>
    <t>Top 15 EU-Countries Importing Chrysanthemums, fresh cut in 2021</t>
  </si>
  <si>
    <t>Spain ( 192)</t>
  </si>
  <si>
    <t>Ireland ( 264) / Spain ( 9) / Netherlands ( 2)</t>
  </si>
  <si>
    <t>Poland ( 253) / Netherlands ( 93) / Sweden ( 1)</t>
  </si>
  <si>
    <t>France ( 254) / Netherlands ( 114) / Germany ( 22)</t>
  </si>
  <si>
    <t>Cyprus ( 391) / Netherlands ( 5) / Romania ( 3)</t>
  </si>
  <si>
    <t>Spain ( 426) / Netherlands ( 20) / Germany ( 11)</t>
  </si>
  <si>
    <t>Latvia ( 352) / Austria ( 226) / Romania ( 91)</t>
  </si>
  <si>
    <t>Czech Rep. ( 863)</t>
  </si>
  <si>
    <t>Netherlands ( 441) / Austria ( 275) / Belgium ( 159)</t>
  </si>
  <si>
    <t>Netherlands ( 982) / France ( 215) / Luxembourg ( 69)</t>
  </si>
  <si>
    <t>Portugal (1 012) / Netherlands ( 265) / France ( 59)</t>
  </si>
  <si>
    <t>Latvia (1 373) / Germany ( 36) / Netherlands ( 7)</t>
  </si>
  <si>
    <t>Spain (1 181) / Netherlands ( 618) / France ( 258)</t>
  </si>
  <si>
    <t>Netherlands (4 108) / Greece ( 141) / France ( 126)</t>
  </si>
  <si>
    <t>Germany (61 263) / France (14 300) / Ireland (10 920)</t>
  </si>
  <si>
    <t>Top 15 Countries Exporting Chrysanthemums, fresh cut to EU-Countries in 2021</t>
  </si>
  <si>
    <t>Share of exports of fresh cut chrysanthemums to EU-countries in 2021</t>
  </si>
  <si>
    <t>Netherlands ( 691) / Slovakia ( 6) / Russian Federation ( 2)</t>
  </si>
  <si>
    <t>Netherlands ( 700) / Italy ( 23)</t>
  </si>
  <si>
    <t>Netherlands ( 606) / Austria ( 180) / Estonia ( 47)</t>
  </si>
  <si>
    <t>Netherlands ( 824) / Denmark ( 94)</t>
  </si>
  <si>
    <t>Netherlands (1 007) / Hungary ( 89) / Germany ( 26)</t>
  </si>
  <si>
    <t>Netherlands (1 186) / Hungary ( 81) / Germany ( 56)</t>
  </si>
  <si>
    <t>Netherlands (1 373) / Spain ( 2)</t>
  </si>
  <si>
    <t>Netherlands (1 364) / Sweden ( 29) / Germany ( 23)</t>
  </si>
  <si>
    <t>Netherlands (1 677)</t>
  </si>
  <si>
    <t>Netherlands (1 653) / Germany ( 17) / France ( 13)</t>
  </si>
  <si>
    <t>Netherlands (2 644) / Poland ( 24)</t>
  </si>
  <si>
    <t>Netherlands (2 800) / Colombia ( 7) / Ecuador ( 1)</t>
  </si>
  <si>
    <t>Netherlands (8 435) / United Kingdom ( 362) / Italy ( 52)</t>
  </si>
  <si>
    <t>Netherlands (9 594) / Italy ( 143) / Spain ( 111)</t>
  </si>
  <si>
    <t>Netherlands (12 361) / Belgium ( 24) / Italy ( 12)</t>
  </si>
  <si>
    <t>Top 15 EU-Countries Importing Lilies, fresh cut in 2021</t>
  </si>
  <si>
    <t>Slovakia ( 15) / Denmark ( 5) / Latvia ( 3)</t>
  </si>
  <si>
    <t>Denmark ( 29) / Finland ( 19) / Netherlands ( 1)</t>
  </si>
  <si>
    <t>Latvia ( 47) / Denmark ( 1)</t>
  </si>
  <si>
    <t>Czech Rep. ( 24) / Netherlands ( 23) / Denmark ( 5)</t>
  </si>
  <si>
    <t>France ( 72) / Spain ( 7) / Netherlands ( 2)</t>
  </si>
  <si>
    <t>Poland ( 94) / Romania ( 1)</t>
  </si>
  <si>
    <t>France ( 53) / Germany ( 24) / Luxembourg ( 16)</t>
  </si>
  <si>
    <t>France ( 111) / Portugal ( 12) / Denmark ( 6)</t>
  </si>
  <si>
    <t>Latvia ( 180) / Romania ( 1)</t>
  </si>
  <si>
    <t>Austria ( 89) / Romania ( 81) / Latvia ( 18)</t>
  </si>
  <si>
    <t>Netherlands ( 75) / Romania ( 56) / France ( 45)</t>
  </si>
  <si>
    <t>France ( 143) / Netherlands ( 55) / Ireland ( 52)</t>
  </si>
  <si>
    <t>Ireland ( 362)</t>
  </si>
  <si>
    <t>Germany (12 361) / France (9 594) / Ireland (8 435)</t>
  </si>
  <si>
    <t>Top 15 Countries Exporting Lilies, fresh cut to EU-Countries in 2021</t>
  </si>
  <si>
    <t>Share of exports of fresh cut lilies to EU-countries in 2021</t>
  </si>
  <si>
    <t>Germany ( 383) / Denmark ( 228) / Slovenia ( 53)</t>
  </si>
  <si>
    <t>Denmark ( 322) / Netherlands ( 195) / Austria ( 139)</t>
  </si>
  <si>
    <t>Denmark ( 891) / Netherlands ( 329) / Poland ( 202)</t>
  </si>
  <si>
    <t>Denmark ( 966) / Netherlands ( 359) / Belgium ( 284)</t>
  </si>
  <si>
    <t>Germany (1 528) / Czech Rep. ( 414) / Denmark ( 276)</t>
  </si>
  <si>
    <t>Denmark (1 386) / France ( 871) / Sweden ( 148)</t>
  </si>
  <si>
    <t>Denmark (1 544) / Germany (1 216) / Latvia ( 143)</t>
  </si>
  <si>
    <t>Denmark (4 238) / Netherlands ( 102) / Germany ( 87)</t>
  </si>
  <si>
    <t>Denmark (2 306) / Germany (2 262) / Netherlands ( 215)</t>
  </si>
  <si>
    <t>Denmark (2 714) / Poland (1 023) / Germany ( 635)</t>
  </si>
  <si>
    <t>Germany (1 887) / Netherlands (1 770) / Denmark (1 529)</t>
  </si>
  <si>
    <t>Poland (4 716) / Germany (1 818) / Sweden ( 474)</t>
  </si>
  <si>
    <t>Germany (5 681) / Denmark (2 165) / Poland (1 074)</t>
  </si>
  <si>
    <t>Denmark (7 410) / Belgium (6 566) / Poland (1 266)</t>
  </si>
  <si>
    <t>Denmark (27 977) / Netherlands (7 510) / Poland (5 813)</t>
  </si>
  <si>
    <t>Top 15 EU-Countries Importing Christmas trees in 2021</t>
  </si>
  <si>
    <t>Denmark ( 176) / Netherlands ( 4) / Latvia ( 1)</t>
  </si>
  <si>
    <t>France ( 186) / Germany ( 2)</t>
  </si>
  <si>
    <t>Romania ( 167) / Slovakia ( 32) / Denmark ( 27)</t>
  </si>
  <si>
    <t>Germany ( 176) / Sweden ( 32) / France ( 32)</t>
  </si>
  <si>
    <t>Poland ( 143) / Lithuania ( 121) / Estonia ( 18)</t>
  </si>
  <si>
    <t>Denmark ( 126) / Finland ( 53) / Sweden ( 45)</t>
  </si>
  <si>
    <t>Slovenia ( 158) / Latvia ( 139) / Italy ( 47)</t>
  </si>
  <si>
    <t>Denmark ( 474) / Finland ( 301) / Belgium ( 148)</t>
  </si>
  <si>
    <t>Belgium ( 871) / Denmark ( 254) / Spain ( 78)</t>
  </si>
  <si>
    <t>Germany (1 638) / Slovakia ( 414) / Italy ( 235)</t>
  </si>
  <si>
    <t>France (6 566) / Italy ( 284) / Romania ( 258)</t>
  </si>
  <si>
    <t>Germany (7 510) / Austria (1 770) / France ( 695)</t>
  </si>
  <si>
    <t>Germany (5 813) / Denmark (4 716) / France (1 266)</t>
  </si>
  <si>
    <t>Netherlands (5 681) / Czech Rep. (2 262) / Austria (1 887)</t>
  </si>
  <si>
    <t>Germany (27 977) / France (7 410) / Sweden (4 238)</t>
  </si>
  <si>
    <t>Top 15 Countries Exporting Christmas trees to EU-Countries in 2021</t>
  </si>
  <si>
    <t>Share of exports of christmas trees and branches of conifers to EU-countries in 2021</t>
  </si>
  <si>
    <t>Netherlands (2 289) / Denmark ( 37) / Germany ( 6)</t>
  </si>
  <si>
    <t>Netherlands (2 693) / Hungary ( 127) / Denmark ( 33)</t>
  </si>
  <si>
    <t>Netherlands (2 312) / Italy ( 557) / Sweden ( 25)</t>
  </si>
  <si>
    <t>Netherlands (2 936) / United Kingdom ( 95) / Germany ( 3)</t>
  </si>
  <si>
    <t>Netherlands (4 368) / Italy ( 367) / Germany ( 317)</t>
  </si>
  <si>
    <t>Netherlands (4 340) / Italy (1 314) / Denmark ( 29)</t>
  </si>
  <si>
    <t>Netherlands (5 139) / Italy ( 876) / Kenya ( 106)</t>
  </si>
  <si>
    <t>Netherlands (6 106) / Italy (2 998) / Sri Lanka ( 65)</t>
  </si>
  <si>
    <t>Netherlands (5 232) / Italy (2 103) / Germany (1 224)</t>
  </si>
  <si>
    <t>Netherlands (10 955) / Italy ( 315) / Germany ( 165)</t>
  </si>
  <si>
    <t>Netherlands (12 075) / France ( 682) / Belgium ( 489)</t>
  </si>
  <si>
    <t>Israel (10 666) / Netherlands (2 110) / France ( 644)</t>
  </si>
  <si>
    <t>Netherlands (17 426) / Italy (4 865) / Spain ( 347)</t>
  </si>
  <si>
    <t>Netherlands (45 629) / Italy (13 316) / Poland (3 927)</t>
  </si>
  <si>
    <t>United States (51 850) / Italy (39 955) / Costa Rica (24 322)</t>
  </si>
  <si>
    <t>Top 15 EU-Countries Importing Cut foliage, branches etc., fresh in 2021</t>
  </si>
  <si>
    <t>Germany (3 927) / Netherlands (3 484) / Denmark ( 123)</t>
  </si>
  <si>
    <t>Netherlands (5 770) / Austria (1 224) / Denmark ( 317)</t>
  </si>
  <si>
    <t>Netherlands (7 260) / Italy ( 489) / France ( 231)</t>
  </si>
  <si>
    <t>Netherlands (7 319) / Italy ( 682) / Belgium ( 644)</t>
  </si>
  <si>
    <t>Netherlands (8 926) / Germany ( 445) / Italy ( 193)</t>
  </si>
  <si>
    <t>Netherlands (9 748) / Belgium ( 97) / Germany ( 95)</t>
  </si>
  <si>
    <t>Netherlands (11 017) / Spain ( 106) / France ( 8)</t>
  </si>
  <si>
    <t>Netherlands (12 463) / Germany ( 316) / Spain ( 26)</t>
  </si>
  <si>
    <t>Belgium (10 666) / Germany (1 172) / Netherlands ( 787)</t>
  </si>
  <si>
    <t>Netherlands (18 569)</t>
  </si>
  <si>
    <t>Netherlands (21 353) / Germany ( 752) / Portugal ( 348)</t>
  </si>
  <si>
    <t>Netherlands (24 322) / Spain ( 3)</t>
  </si>
  <si>
    <t>Netherlands (51 850) / Germany ( 970) / Belgium ( 132)</t>
  </si>
  <si>
    <t>Netherlands (39 955) / Germany (13 316) / France (4 865)</t>
  </si>
  <si>
    <t>Germany (45 629) / France (17 426) / Italy (12 075)</t>
  </si>
  <si>
    <t>Top 15 Countries Exporting Cut foliage, branches etc., fresh to EU-Countries in 2021</t>
  </si>
  <si>
    <t>Share of exports of cut foliage, fresh to EU-countries in 2021</t>
  </si>
  <si>
    <t>Netherlands (10 996) / Germany (1 565) / Spain ( 740)</t>
  </si>
  <si>
    <t>Netherlands (15 040) / Germany ( 647) / Denmark ( 239)</t>
  </si>
  <si>
    <t>Netherlands (16 279) / Germany (1 440) / Portugal ( 246)</t>
  </si>
  <si>
    <t>Netherlands (15 624) / Denmark (4 524) / Sweden (1 325)</t>
  </si>
  <si>
    <t>Netherlands (18 233) / Germany (3 278) / Denmark (1 216)</t>
  </si>
  <si>
    <t>Netherlands (17 837) / Germany (4 705) / Denmark ( 921)</t>
  </si>
  <si>
    <t>Netherlands (22 238) / Spain (3 144) / Germany (2 932)</t>
  </si>
  <si>
    <t>Netherlands (20 848) / Germany (9 193) / Denmark (1 411)</t>
  </si>
  <si>
    <t>Netherlands (30 238) / Germany (4 574) / Italy (2 024)</t>
  </si>
  <si>
    <t>Netherlands (20 504) / Denmark (18 813) / Germany (1 428)</t>
  </si>
  <si>
    <t>Germany (24 166) / Belgium (18 764) / Denmark (6 345)</t>
  </si>
  <si>
    <t>Netherlands (48 357) / Germany (6 153) / Denmark (5 080)</t>
  </si>
  <si>
    <t>Netherlands (67 418) / Germany (2 032) / Denmark (2 004)</t>
  </si>
  <si>
    <t>Netherlands (100 658) / Belgium (25 048) / Spain (14 943)</t>
  </si>
  <si>
    <t>Netherlands (315 783) / Denmark (31 050) / Italy (9 644)</t>
  </si>
  <si>
    <t>Top 15 EU-Countries Importing Flowering Plants (indoor) in 2021</t>
  </si>
  <si>
    <t>Estonia ( 546) / Lithuania ( 463) / Netherlands ( 13)</t>
  </si>
  <si>
    <t>Czech Rep. ( 195) / Slovenia ( 184) / Latvia ( 177)</t>
  </si>
  <si>
    <t>Netherlands ( 750) / Denmark ( 260) / Spain ( 130)</t>
  </si>
  <si>
    <t>Romania ( 638) / Austria ( 255) / Slovenia ( 162)</t>
  </si>
  <si>
    <t>Finland (1 325) / Denmark ( 176) / Netherlands ( 52)</t>
  </si>
  <si>
    <t>Denmark ( 917) / Netherlands ( 727) / Poland ( 62)</t>
  </si>
  <si>
    <t>France (1 146) / Netherlands ( 839) / Spain ( 246)</t>
  </si>
  <si>
    <t>Slovakia (2 257) / Germany ( 125) / Hungary ( 111)</t>
  </si>
  <si>
    <t>Austria ( 923) / Czech Rep. ( 787) / Netherlands ( 672)</t>
  </si>
  <si>
    <t>France (14 943) / Germany (5 548) / Belgium (3 144)</t>
  </si>
  <si>
    <t>Germany (9 644) / France (9 400) / Netherlands (5 257)</t>
  </si>
  <si>
    <t>France (25 048) / Netherlands (18 764) / Germany (3 830)</t>
  </si>
  <si>
    <t>Netherlands (24 166) / Austria (9 193) / France (8 840)</t>
  </si>
  <si>
    <t>Germany (31 050) / Sweden (18 813) / Netherlands (6 345)</t>
  </si>
  <si>
    <t>Germany (315 783) / France (100 658) / Italy (67 418)</t>
  </si>
  <si>
    <t>Top 15 Countries Exporting Flowering Plants (indoor) to EU-Countries in 2021</t>
  </si>
  <si>
    <t>Share of exports of flowering plants (indoor) to EU-countries in 2021</t>
  </si>
  <si>
    <t>Netherlands (7 080) / Poland ( 399) / Germany ( 282)</t>
  </si>
  <si>
    <t>Netherlands (6 912) / Sweden (1 997) / Denmark (1 707)</t>
  </si>
  <si>
    <t>Netherlands (10 267) / Germany (2 353) / Denmark ( 576)</t>
  </si>
  <si>
    <t>Netherlands (11 325) / Germany (3 291) / Spain (1 082)</t>
  </si>
  <si>
    <t>Netherlands (13 290) / Germany (3 216) / Denmark ( 475)</t>
  </si>
  <si>
    <t>Netherlands (22 240) / Germany (2 482) / Portugal (1 632)</t>
  </si>
  <si>
    <t>Netherlands (19 477) / Germany (7 615) / Italy (1 933)</t>
  </si>
  <si>
    <t>Netherlands (20 171) / Germany (13 818) / Denmark ( 825)</t>
  </si>
  <si>
    <t>Netherlands (22 080) / Denmark (10 716) / Germany (2 530)</t>
  </si>
  <si>
    <t>Netherlands (39 509) / Germany (2 818) / Denmark (1 740)</t>
  </si>
  <si>
    <t>Netherlands (44 493) / China (2 438) / Germany (2 299)</t>
  </si>
  <si>
    <t>Netherlands (65 550) / Germany (4 637) / Denmark (3 100)</t>
  </si>
  <si>
    <t>Netherlands (92 414) / Belgium (25 401) / Germany (10 623)</t>
  </si>
  <si>
    <t>Belgium (65 237) / Germany (59 400) / Denmark (34 072)</t>
  </si>
  <si>
    <t>Netherlands (270 047) / Denmark (16 435) / Italy (11 656)</t>
  </si>
  <si>
    <t>Top 15 EU-Countries Importing Green/foliage plants (indoor) in 2021</t>
  </si>
  <si>
    <t>Netherlands (2 261)</t>
  </si>
  <si>
    <t>Netherlands (2 573) / Germany ( 570) / Italy ( 101)</t>
  </si>
  <si>
    <t>Netherlands (1 630) / Latvia ( 742) / Lithuania ( 399)</t>
  </si>
  <si>
    <t>Netherlands (4 818) / Spain ( 457) / Italy ( 56)</t>
  </si>
  <si>
    <t>Netherlands (3 922) / Spain (1 334) / Belgium ( 467)</t>
  </si>
  <si>
    <t>Netherlands (7 684) / Germany ( 133) / Italy ( 87)</t>
  </si>
  <si>
    <t>Netherlands (12 000) / Spain ( 535) / Italy ( 91)</t>
  </si>
  <si>
    <t>Netherlands (11 172) / Spain (1 632) / France ( 109)</t>
  </si>
  <si>
    <t>Netherlands (23 577) / Italy (2 438) / Spain ( 854)</t>
  </si>
  <si>
    <t>Netherlands (24 509) / Germany (9 639) / France (6 414)</t>
  </si>
  <si>
    <t>Netherlands (33 984) / Germany (11 656) / France (4 217)</t>
  </si>
  <si>
    <t>Netherlands (34 072) / Germany (16 435) / Sweden (10 716)</t>
  </si>
  <si>
    <t>Netherlands (65 237) / France (25 401) / Germany (5 503)</t>
  </si>
  <si>
    <t>Netherlands (59 400) / Austria (13 818) / France (10 623)</t>
  </si>
  <si>
    <t>Germany (270 047) / France (92 414) / Poland (65 550)</t>
  </si>
  <si>
    <t>Top 15 Countries Exporting Green/foliage plants (indoor) to EU-Countries in 2021</t>
  </si>
  <si>
    <t>Share of exports of green/foliage plants (indoor) to EU-countries in 2021</t>
  </si>
  <si>
    <t>5 China: Area: Bulbs, sales volume; Source: China Flower Association, 2021</t>
  </si>
  <si>
    <t>11 China:  Area and  sales volume: Nursery stocks; Source: China Flower Association,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</si>
</sst>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1" formatCode="_-* #,##0\ _€_-;\-* #,##0\ _€_-;_-* &quot;-&quot;\ _€_-;_-@_-"/>
    <numFmt numFmtId="43" formatCode="_-* #,##0.00\ _€_-;\-* #,##0.00\ _€_-;_-* &quot;-&quot;??\ _€_-;_-@_-"/>
    <numFmt numFmtId="164" formatCode="_-* #,##0.00_-;\-* #,##0.00_-;_-* &quot;-&quot;??_-;_-@_-"/>
    <numFmt numFmtId="165" formatCode="#\ ###"/>
    <numFmt numFmtId="166" formatCode="_-&quot;€&quot;\ * #,##0.00_-;_-&quot;€&quot;\ * \-#,##0.00;_-&quot;€&quot;* #0_-;_-@_-"/>
    <numFmt numFmtId="167" formatCode="&quot;fl&quot;\ #,##0_-;&quot;fl&quot;\ #,##0\-"/>
    <numFmt numFmtId="168" formatCode="##\ ###"/>
    <numFmt numFmtId="169" formatCode="##,###"/>
    <numFmt numFmtId="170" formatCode="#,##0.0"/>
    <numFmt numFmtId="171" formatCode="###\ ###\ ###"/>
    <numFmt numFmtId="172" formatCode="0.0000"/>
    <numFmt numFmtId="173" formatCode="0.0"/>
    <numFmt numFmtId="174" formatCode="[$$-C09]#,##0.00;[Red]&quot;-&quot;[$$-C09]#,##0.00"/>
    <numFmt numFmtId="175" formatCode="_-* #,##0_-;\-* #,##0_-;_-* &quot;-&quot;??_-;_-@_-"/>
    <numFmt numFmtId="176" formatCode="##\ ###\ ###"/>
    <numFmt numFmtId="177" formatCode="#,##0\ &quot;€&quot;"/>
    <numFmt numFmtId="178" formatCode="#\ ###\ ###"/>
    <numFmt numFmtId="179" formatCode="###\ \ ###\ ###"/>
    <numFmt numFmtId="180" formatCode="#,###,##0;\-###,##0;\."/>
    <numFmt numFmtId="181" formatCode="##,###,##0.00;&quot;-&quot;#,###,##0.00"/>
    <numFmt numFmtId="182" formatCode="&quot;¥&quot;#,##0;[Red]&quot;¥&quot;\-#,##0"/>
  </numFmts>
  <fonts count="142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000000"/>
      <name val="Arial"/>
      <family val="2"/>
    </font>
    <font>
      <b/>
      <sz val="7"/>
      <color theme="1"/>
      <name val="Arial"/>
      <family val="2"/>
    </font>
    <font>
      <sz val="6"/>
      <color rgb="FF000000"/>
      <name val="Arial"/>
      <family val="2"/>
    </font>
    <font>
      <sz val="7"/>
      <color theme="1"/>
      <name val="Arial"/>
      <family val="2"/>
    </font>
    <font>
      <sz val="8"/>
      <color rgb="FF000000"/>
      <name val="Arial"/>
      <family val="2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b/>
      <sz val="6"/>
      <color rgb="FF000000"/>
      <name val="Arial"/>
      <family val="2"/>
    </font>
    <font>
      <sz val="7"/>
      <color rgb="FF000000"/>
      <name val="Arial"/>
      <family val="2"/>
    </font>
    <font>
      <vertAlign val="superscript"/>
      <sz val="8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0"/>
      <name val="MetaNormalLF-Roman"/>
    </font>
    <font>
      <sz val="8"/>
      <name val="Arial"/>
      <family val="2"/>
    </font>
    <font>
      <b/>
      <sz val="8"/>
      <name val="Arial"/>
      <family val="2"/>
    </font>
    <font>
      <u/>
      <sz val="11"/>
      <color theme="10"/>
      <name val="Calibri"/>
      <family val="2"/>
      <scheme val="minor"/>
    </font>
    <font>
      <sz val="7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7"/>
      <color rgb="FF000000"/>
      <name val="Arial"/>
      <family val="2"/>
    </font>
    <font>
      <sz val="10"/>
      <color theme="1"/>
      <name val="Arial Narrow"/>
      <family val="2"/>
    </font>
    <font>
      <b/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color rgb="FF000000"/>
      <name val="Arial"/>
      <family val="2"/>
    </font>
    <font>
      <sz val="10.5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Times New Roman"/>
      <family val="1"/>
      <charset val="204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indexed="8"/>
      <name val="Arial"/>
      <family val="2"/>
    </font>
    <font>
      <sz val="11"/>
      <name val="Arial"/>
      <family val="2"/>
    </font>
    <font>
      <sz val="11"/>
      <name val="Times New Roman"/>
      <family val="1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0"/>
      <name val="Arial"/>
      <family val="2"/>
    </font>
    <font>
      <b/>
      <sz val="18"/>
      <color indexed="56"/>
      <name val="Cambria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006100"/>
      <name val="Arial"/>
      <family val="2"/>
    </font>
    <font>
      <sz val="10"/>
      <color rgb="FF3F3F76"/>
      <name val="Arial"/>
      <family val="2"/>
    </font>
    <font>
      <sz val="10"/>
      <color rgb="FF9C0006"/>
      <name val="Arial"/>
      <family val="2"/>
    </font>
    <font>
      <b/>
      <sz val="10"/>
      <color rgb="FF3F3F3F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11"/>
      <color indexed="6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Arial"/>
      <family val="2"/>
    </font>
    <font>
      <vertAlign val="superscript"/>
      <sz val="12"/>
      <color rgb="FF000000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sz val="7"/>
      <color theme="1"/>
      <name val="Calibri"/>
      <family val="2"/>
      <scheme val="minor"/>
    </font>
    <font>
      <vertAlign val="superscript"/>
      <sz val="7"/>
      <color theme="1"/>
      <name val="Arial"/>
      <family val="2"/>
    </font>
    <font>
      <b/>
      <sz val="9"/>
      <color rgb="FF000000"/>
      <name val="Arial"/>
      <family val="2"/>
    </font>
    <font>
      <sz val="10"/>
      <color theme="1"/>
      <name val="Calibri"/>
      <family val="2"/>
      <scheme val="minor"/>
    </font>
    <font>
      <sz val="7"/>
      <name val="Calibri"/>
      <family val="2"/>
      <scheme val="minor"/>
    </font>
    <font>
      <sz val="11"/>
      <name val="Calibri"/>
      <family val="2"/>
      <scheme val="minor"/>
    </font>
    <font>
      <b/>
      <vertAlign val="superscript"/>
      <sz val="12"/>
      <color theme="1"/>
      <name val="Arial"/>
      <family val="2"/>
    </font>
    <font>
      <vertAlign val="superscript"/>
      <sz val="8"/>
      <color rgb="FF000000"/>
      <name val="Arial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8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2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b/>
      <i/>
      <sz val="16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b/>
      <i/>
      <sz val="16"/>
      <color rgb="FF000000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i/>
      <u/>
      <sz val="11"/>
      <color theme="1"/>
      <name val="Arial"/>
      <family val="2"/>
    </font>
    <font>
      <b/>
      <i/>
      <u/>
      <sz val="10"/>
      <color rgb="FF000000"/>
      <name val="Arial"/>
      <family val="2"/>
    </font>
    <font>
      <sz val="10"/>
      <color rgb="FFFF0000"/>
      <name val="Arial"/>
      <family val="2"/>
    </font>
    <font>
      <b/>
      <sz val="12"/>
      <color theme="1"/>
      <name val="宋体"/>
      <family val="3"/>
      <charset val="134"/>
    </font>
    <font>
      <b/>
      <sz val="10"/>
      <color theme="1"/>
      <name val="宋体"/>
      <family val="3"/>
      <charset val="134"/>
    </font>
    <font>
      <b/>
      <vertAlign val="superscript"/>
      <sz val="10"/>
      <color theme="1"/>
      <name val="Arial"/>
      <family val="2"/>
    </font>
    <font>
      <b/>
      <sz val="14"/>
      <color theme="1"/>
      <name val="Arial"/>
      <family val="2"/>
    </font>
    <font>
      <sz val="12"/>
      <color theme="1"/>
      <name val="Calibri"/>
      <family val="2"/>
      <scheme val="minor"/>
    </font>
    <font>
      <sz val="10"/>
      <name val="MetaNormalLF-Roman"/>
      <family val="2"/>
    </font>
    <font>
      <b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vertAlign val="superscript"/>
      <sz val="10"/>
      <color theme="1"/>
      <name val="Arial"/>
      <family val="2"/>
    </font>
    <font>
      <sz val="7"/>
      <color theme="1"/>
      <name val="Calibri"/>
      <family val="2"/>
    </font>
    <font>
      <vertAlign val="superscript"/>
      <sz val="7"/>
      <color theme="1"/>
      <name val="Calibri"/>
      <family val="2"/>
    </font>
    <font>
      <b/>
      <sz val="12"/>
      <name val="Arial"/>
      <family val="2"/>
    </font>
    <font>
      <b/>
      <sz val="7"/>
      <color theme="1"/>
      <name val="Calibri"/>
      <family val="2"/>
      <scheme val="minor"/>
    </font>
    <font>
      <sz val="7"/>
      <name val="Calibri"/>
      <family val="2"/>
    </font>
    <font>
      <b/>
      <sz val="22"/>
      <color theme="1"/>
      <name val="Arial"/>
      <family val="2"/>
    </font>
    <font>
      <sz val="8.5"/>
      <name val="Arial"/>
      <family val="2"/>
      <charset val="162"/>
    </font>
    <font>
      <b/>
      <sz val="12"/>
      <color rgb="FF202124"/>
      <name val="Arial"/>
      <family val="2"/>
    </font>
    <font>
      <sz val="12"/>
      <color indexed="8"/>
      <name val="Calibri"/>
      <family val="1"/>
      <charset val="204"/>
    </font>
    <font>
      <b/>
      <sz val="10"/>
      <color indexed="9"/>
      <name val="Arial"/>
      <family val="2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</font>
    <font>
      <b/>
      <sz val="16"/>
      <color theme="1"/>
      <name val="Arial"/>
      <family val="2"/>
    </font>
    <font>
      <sz val="11"/>
      <name val="ＭＳ 明朝"/>
      <family val="1"/>
      <charset val="128"/>
    </font>
    <font>
      <vertAlign val="superscript"/>
      <sz val="7"/>
      <name val="Calibri"/>
      <family val="2"/>
      <scheme val="minor"/>
    </font>
    <font>
      <b/>
      <sz val="10"/>
      <color rgb="FF444444"/>
      <name val="Arial"/>
      <family val="2"/>
    </font>
    <font>
      <sz val="10"/>
      <color rgb="FF444444"/>
      <name val="Arial"/>
      <family val="2"/>
    </font>
    <font>
      <vertAlign val="superscript"/>
      <sz val="7"/>
      <name val="Arial"/>
      <family val="2"/>
    </font>
    <font>
      <u/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8"/>
      <color theme="1"/>
      <name val="Arial"/>
      <family val="2"/>
    </font>
    <font>
      <sz val="11"/>
      <name val="Calibri"/>
      <family val="2"/>
    </font>
    <font>
      <b/>
      <sz val="14"/>
      <color theme="1"/>
      <name val="Calibri"/>
      <family val="2"/>
      <scheme val="minor"/>
    </font>
    <font>
      <i/>
      <sz val="20"/>
      <color rgb="FFFF0000"/>
      <name val="Arial"/>
      <family val="2"/>
    </font>
    <font>
      <sz val="6"/>
      <name val="Arial"/>
      <family val="2"/>
    </font>
  </fonts>
  <fills count="67">
    <fill>
      <patternFill patternType="none"/>
    </fill>
    <fill>
      <patternFill patternType="gray125"/>
    </fill>
    <fill>
      <patternFill patternType="solid">
        <fgColor rgb="FFE6E6E6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6"/>
        <bgColor indexed="23"/>
      </patternFill>
    </fill>
    <fill>
      <patternFill patternType="solid">
        <fgColor rgb="FFC0C0C0"/>
        <bgColor rgb="FF000000"/>
      </patternFill>
    </fill>
    <fill>
      <patternFill patternType="solid">
        <fgColor rgb="FFEAEAEA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0C0C0"/>
        <bgColor indexed="64"/>
      </patternFill>
    </fill>
    <fill>
      <patternFill patternType="solid">
        <fgColor rgb="FFE6E6E6"/>
        <bgColor rgb="FF000000"/>
      </patternFill>
    </fill>
  </fills>
  <borders count="64">
    <border>
      <left/>
      <right/>
      <top/>
      <bottom/>
      <diagonal/>
    </border>
    <border>
      <left/>
      <right/>
      <top/>
      <bottom style="medium">
        <color rgb="FFC0C0C0"/>
      </bottom>
      <diagonal/>
    </border>
    <border>
      <left/>
      <right/>
      <top style="medium">
        <color rgb="FFC0C0C0"/>
      </top>
      <bottom style="medium">
        <color rgb="FFC0C0C0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rgb="FFC0C0C0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rgb="FFD9D9D9"/>
      </bottom>
      <diagonal/>
    </border>
    <border>
      <left/>
      <right/>
      <top style="medium">
        <color rgb="FFC0C0C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E6E6E6"/>
      </right>
      <top/>
      <bottom style="medium">
        <color rgb="FFC0C0C0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medium">
        <color theme="0" tint="-0.14993743705557422"/>
      </bottom>
      <diagonal/>
    </border>
    <border>
      <left/>
      <right/>
      <top style="medium">
        <color theme="0" tint="-0.14993743705557422"/>
      </top>
      <bottom style="medium">
        <color theme="0" tint="-0.14993743705557422"/>
      </bottom>
      <diagonal/>
    </border>
    <border>
      <left/>
      <right/>
      <top style="medium">
        <color theme="0" tint="-0.14993743705557422"/>
      </top>
      <bottom style="medium">
        <color theme="0" tint="-0.14990691854609822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theme="0" tint="-0.14990691854609822"/>
      </top>
      <bottom/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theme="0" tint="-0.14990691854609822"/>
      </bottom>
      <diagonal/>
    </border>
    <border>
      <left/>
      <right/>
      <top style="thin">
        <color theme="0" tint="-0.14990691854609822"/>
      </top>
      <bottom style="thin">
        <color theme="0" tint="-0.14990691854609822"/>
      </bottom>
      <diagonal/>
    </border>
    <border>
      <left/>
      <right/>
      <top style="thin">
        <color theme="0" tint="-0.14990691854609822"/>
      </top>
      <bottom style="thin">
        <color theme="0" tint="-0.14996795556505021"/>
      </bottom>
      <diagonal/>
    </border>
    <border>
      <left/>
      <right/>
      <top style="thin">
        <color theme="0" tint="-0.14990691854609822"/>
      </top>
      <bottom/>
      <diagonal/>
    </border>
    <border>
      <left/>
      <right/>
      <top style="thin">
        <color rgb="FFEAEAEA"/>
      </top>
      <bottom style="thin">
        <color rgb="FFEAEAEA"/>
      </bottom>
      <diagonal/>
    </border>
    <border>
      <left/>
      <right/>
      <top style="thin">
        <color theme="0" tint="-0.14993743705557422"/>
      </top>
      <bottom style="thin">
        <color theme="0" tint="-0.14990691854609822"/>
      </bottom>
      <diagonal/>
    </border>
    <border>
      <left/>
      <right/>
      <top style="thin">
        <color theme="0" tint="-0.14993743705557422"/>
      </top>
      <bottom/>
      <diagonal/>
    </border>
    <border>
      <left/>
      <right/>
      <top style="thin">
        <color theme="0" tint="-0.14996795556505021"/>
      </top>
      <bottom style="thin">
        <color theme="0" tint="-0.14993743705557422"/>
      </bottom>
      <diagonal/>
    </border>
    <border>
      <left/>
      <right/>
      <top/>
      <bottom style="thin">
        <color theme="0" tint="-0.1498764000366222"/>
      </bottom>
      <diagonal/>
    </border>
    <border>
      <left/>
      <right/>
      <top/>
      <bottom style="medium">
        <color rgb="FFEAEAEA"/>
      </bottom>
      <diagonal/>
    </border>
    <border>
      <left/>
      <right/>
      <top style="medium">
        <color rgb="FFEAEAEA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rgb="FFC0C0C0"/>
      </bottom>
      <diagonal/>
    </border>
    <border>
      <left style="thin">
        <color indexed="64"/>
      </left>
      <right/>
      <top style="medium">
        <color rgb="FFC0C0C0"/>
      </top>
      <bottom/>
      <diagonal/>
    </border>
    <border>
      <left/>
      <right/>
      <top style="thin">
        <color auto="1"/>
      </top>
      <bottom style="medium">
        <color rgb="FFC0C0C0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 style="medium">
        <color theme="0" tint="-0.14993743705557422"/>
      </top>
      <bottom/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2"/>
      </left>
      <right style="thin">
        <color theme="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0" tint="-0.14996795556505021"/>
      </top>
      <bottom style="thin">
        <color theme="2"/>
      </bottom>
      <diagonal/>
    </border>
    <border>
      <left style="thin">
        <color theme="2"/>
      </left>
      <right/>
      <top style="thin">
        <color theme="0" tint="-0.14996795556505021"/>
      </top>
      <bottom/>
      <diagonal/>
    </border>
    <border>
      <left/>
      <right/>
      <top style="thin">
        <color theme="2"/>
      </top>
      <bottom/>
      <diagonal/>
    </border>
  </borders>
  <cellStyleXfs count="669">
    <xf numFmtId="0" fontId="0" fillId="0" borderId="0"/>
    <xf numFmtId="0" fontId="19" fillId="0" borderId="0"/>
    <xf numFmtId="0" fontId="22" fillId="0" borderId="0" applyNumberFormat="0" applyFill="0" applyBorder="0" applyAlignment="0" applyProtection="0"/>
    <xf numFmtId="0" fontId="28" fillId="0" borderId="0"/>
    <xf numFmtId="0" fontId="31" fillId="0" borderId="0"/>
    <xf numFmtId="38" fontId="32" fillId="0" borderId="0" applyFont="0" applyFill="0" applyBorder="0" applyAlignment="0" applyProtection="0"/>
    <xf numFmtId="0" fontId="37" fillId="0" borderId="0"/>
    <xf numFmtId="0" fontId="20" fillId="0" borderId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39" fillId="12" borderId="8" applyNumberFormat="0" applyAlignment="0" applyProtection="0"/>
    <xf numFmtId="0" fontId="39" fillId="12" borderId="8" applyNumberFormat="0" applyAlignment="0" applyProtection="0"/>
    <xf numFmtId="0" fontId="39" fillId="12" borderId="8" applyNumberFormat="0" applyAlignment="0" applyProtection="0"/>
    <xf numFmtId="0" fontId="39" fillId="12" borderId="8" applyNumberFormat="0" applyAlignment="0" applyProtection="0"/>
    <xf numFmtId="0" fontId="39" fillId="12" borderId="8" applyNumberFormat="0" applyAlignment="0" applyProtection="0"/>
    <xf numFmtId="0" fontId="39" fillId="12" borderId="8" applyNumberFormat="0" applyAlignment="0" applyProtection="0"/>
    <xf numFmtId="0" fontId="39" fillId="12" borderId="8" applyNumberFormat="0" applyAlignment="0" applyProtection="0"/>
    <xf numFmtId="0" fontId="39" fillId="12" borderId="8" applyNumberFormat="0" applyAlignment="0" applyProtection="0"/>
    <xf numFmtId="0" fontId="39" fillId="12" borderId="8" applyNumberFormat="0" applyAlignment="0" applyProtection="0"/>
    <xf numFmtId="0" fontId="39" fillId="12" borderId="8" applyNumberFormat="0" applyAlignment="0" applyProtection="0"/>
    <xf numFmtId="0" fontId="39" fillId="12" borderId="8" applyNumberFormat="0" applyAlignment="0" applyProtection="0"/>
    <xf numFmtId="0" fontId="39" fillId="12" borderId="8" applyNumberFormat="0" applyAlignment="0" applyProtection="0"/>
    <xf numFmtId="0" fontId="39" fillId="12" borderId="8" applyNumberFormat="0" applyAlignment="0" applyProtection="0"/>
    <xf numFmtId="0" fontId="39" fillId="12" borderId="8" applyNumberFormat="0" applyAlignment="0" applyProtection="0"/>
    <xf numFmtId="0" fontId="39" fillId="12" borderId="8" applyNumberFormat="0" applyAlignment="0" applyProtection="0"/>
    <xf numFmtId="0" fontId="39" fillId="12" borderId="8" applyNumberFormat="0" applyAlignment="0" applyProtection="0"/>
    <xf numFmtId="0" fontId="39" fillId="12" borderId="8" applyNumberFormat="0" applyAlignment="0" applyProtection="0"/>
    <xf numFmtId="0" fontId="39" fillId="12" borderId="8" applyNumberFormat="0" applyAlignment="0" applyProtection="0"/>
    <xf numFmtId="0" fontId="39" fillId="12" borderId="8" applyNumberFormat="0" applyAlignment="0" applyProtection="0"/>
    <xf numFmtId="0" fontId="39" fillId="12" borderId="8" applyNumberFormat="0" applyAlignment="0" applyProtection="0"/>
    <xf numFmtId="166" fontId="18" fillId="0" borderId="0" applyFont="0" applyFill="0" applyBorder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12" borderId="8" applyNumberFormat="0" applyAlignment="0" applyProtection="0"/>
    <xf numFmtId="0" fontId="49" fillId="12" borderId="8" applyNumberFormat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34" fillId="7" borderId="10" applyNumberFormat="0" applyFont="0" applyAlignment="0" applyProtection="0"/>
    <xf numFmtId="0" fontId="34" fillId="7" borderId="10" applyNumberFormat="0" applyFont="0" applyAlignment="0" applyProtection="0"/>
    <xf numFmtId="0" fontId="34" fillId="7" borderId="10" applyNumberFormat="0" applyFont="0" applyAlignment="0" applyProtection="0"/>
    <xf numFmtId="0" fontId="34" fillId="7" borderId="10" applyNumberFormat="0" applyFont="0" applyAlignment="0" applyProtection="0"/>
    <xf numFmtId="0" fontId="34" fillId="7" borderId="10" applyNumberFormat="0" applyFont="0" applyAlignment="0" applyProtection="0"/>
    <xf numFmtId="0" fontId="34" fillId="7" borderId="10" applyNumberFormat="0" applyFont="0" applyAlignment="0" applyProtection="0"/>
    <xf numFmtId="0" fontId="34" fillId="7" borderId="10" applyNumberFormat="0" applyFont="0" applyAlignment="0" applyProtection="0"/>
    <xf numFmtId="0" fontId="34" fillId="7" borderId="10" applyNumberFormat="0" applyFont="0" applyAlignment="0" applyProtection="0"/>
    <xf numFmtId="0" fontId="34" fillId="7" borderId="10" applyNumberFormat="0" applyFont="0" applyAlignment="0" applyProtection="0"/>
    <xf numFmtId="0" fontId="34" fillId="7" borderId="10" applyNumberFormat="0" applyFont="0" applyAlignment="0" applyProtection="0"/>
    <xf numFmtId="0" fontId="34" fillId="7" borderId="10" applyNumberFormat="0" applyFont="0" applyAlignment="0" applyProtection="0"/>
    <xf numFmtId="0" fontId="34" fillId="7" borderId="10" applyNumberFormat="0" applyFont="0" applyAlignment="0" applyProtection="0"/>
    <xf numFmtId="0" fontId="34" fillId="7" borderId="10" applyNumberFormat="0" applyFont="0" applyAlignment="0" applyProtection="0"/>
    <xf numFmtId="0" fontId="34" fillId="7" borderId="10" applyNumberFormat="0" applyFont="0" applyAlignment="0" applyProtection="0"/>
    <xf numFmtId="0" fontId="34" fillId="7" borderId="10" applyNumberFormat="0" applyFont="0" applyAlignment="0" applyProtection="0"/>
    <xf numFmtId="0" fontId="34" fillId="7" borderId="10" applyNumberFormat="0" applyFont="0" applyAlignment="0" applyProtection="0"/>
    <xf numFmtId="0" fontId="34" fillId="7" borderId="10" applyNumberFormat="0" applyFont="0" applyAlignment="0" applyProtection="0"/>
    <xf numFmtId="0" fontId="34" fillId="7" borderId="10" applyNumberFormat="0" applyFont="0" applyAlignment="0" applyProtection="0"/>
    <xf numFmtId="0" fontId="34" fillId="7" borderId="10" applyNumberFormat="0" applyFont="0" applyAlignment="0" applyProtection="0"/>
    <xf numFmtId="0" fontId="34" fillId="7" borderId="10" applyNumberFormat="0" applyFont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8" fillId="0" borderId="0" applyProtection="0"/>
    <xf numFmtId="0" fontId="3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 applyProtection="0"/>
    <xf numFmtId="0" fontId="18" fillId="0" borderId="0"/>
    <xf numFmtId="0" fontId="38" fillId="0" borderId="0" applyProtection="0"/>
    <xf numFmtId="0" fontId="38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 applyProtection="0"/>
    <xf numFmtId="0" fontId="18" fillId="0" borderId="0"/>
    <xf numFmtId="0" fontId="18" fillId="0" borderId="0"/>
    <xf numFmtId="0" fontId="38" fillId="0" borderId="0" applyProtection="0"/>
    <xf numFmtId="0" fontId="38" fillId="0" borderId="0" applyProtection="0"/>
    <xf numFmtId="0" fontId="20" fillId="0" borderId="0"/>
    <xf numFmtId="0" fontId="2" fillId="0" borderId="0"/>
    <xf numFmtId="0" fontId="2" fillId="0" borderId="0"/>
    <xf numFmtId="0" fontId="20" fillId="0" borderId="0"/>
    <xf numFmtId="0" fontId="38" fillId="0" borderId="0" applyProtection="0"/>
    <xf numFmtId="0" fontId="38" fillId="0" borderId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5" fillId="0" borderId="11" applyNumberFormat="0" applyFill="0" applyAlignment="0" applyProtection="0"/>
    <xf numFmtId="0" fontId="15" fillId="0" borderId="11" applyNumberFormat="0" applyFill="0" applyAlignment="0" applyProtection="0"/>
    <xf numFmtId="0" fontId="51" fillId="12" borderId="9" applyNumberFormat="0" applyAlignment="0" applyProtection="0"/>
    <xf numFmtId="0" fontId="51" fillId="12" borderId="9" applyNumberFormat="0" applyAlignment="0" applyProtection="0"/>
    <xf numFmtId="0" fontId="18" fillId="0" borderId="0"/>
    <xf numFmtId="0" fontId="28" fillId="0" borderId="0"/>
    <xf numFmtId="0" fontId="53" fillId="0" borderId="0"/>
    <xf numFmtId="0" fontId="31" fillId="0" borderId="0"/>
    <xf numFmtId="0" fontId="28" fillId="0" borderId="0"/>
    <xf numFmtId="0" fontId="22" fillId="0" borderId="0" applyNumberFormat="0" applyFill="0" applyBorder="0" applyAlignment="0" applyProtection="0"/>
    <xf numFmtId="0" fontId="18" fillId="0" borderId="0"/>
    <xf numFmtId="0" fontId="54" fillId="2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16" applyNumberFormat="0" applyFill="0" applyAlignment="0" applyProtection="0"/>
    <xf numFmtId="0" fontId="57" fillId="0" borderId="17" applyNumberFormat="0" applyFill="0" applyAlignment="0" applyProtection="0"/>
    <xf numFmtId="0" fontId="58" fillId="0" borderId="18" applyNumberFormat="0" applyFill="0" applyAlignment="0" applyProtection="0"/>
    <xf numFmtId="0" fontId="58" fillId="0" borderId="0" applyNumberFormat="0" applyFill="0" applyBorder="0" applyAlignment="0" applyProtection="0"/>
    <xf numFmtId="0" fontId="59" fillId="26" borderId="0" applyNumberFormat="0" applyBorder="0" applyAlignment="0" applyProtection="0"/>
    <xf numFmtId="0" fontId="60" fillId="27" borderId="0" applyNumberFormat="0" applyBorder="0" applyAlignment="0" applyProtection="0"/>
    <xf numFmtId="0" fontId="61" fillId="6" borderId="0" applyNumberFormat="0" applyBorder="0" applyAlignment="0" applyProtection="0"/>
    <xf numFmtId="0" fontId="62" fillId="28" borderId="8" applyNumberFormat="0" applyAlignment="0" applyProtection="0"/>
    <xf numFmtId="0" fontId="63" fillId="29" borderId="9" applyNumberFormat="0" applyAlignment="0" applyProtection="0"/>
    <xf numFmtId="0" fontId="64" fillId="29" borderId="8" applyNumberFormat="0" applyAlignment="0" applyProtection="0"/>
    <xf numFmtId="0" fontId="65" fillId="0" borderId="19" applyNumberFormat="0" applyFill="0" applyAlignment="0" applyProtection="0"/>
    <xf numFmtId="0" fontId="66" fillId="30" borderId="20" applyNumberFormat="0" applyAlignment="0" applyProtection="0"/>
    <xf numFmtId="0" fontId="35" fillId="0" borderId="0" applyNumberFormat="0" applyFill="0" applyBorder="0" applyAlignment="0" applyProtection="0"/>
    <xf numFmtId="0" fontId="28" fillId="7" borderId="10" applyNumberFormat="0" applyFont="0" applyAlignment="0" applyProtection="0"/>
    <xf numFmtId="0" fontId="67" fillId="0" borderId="0" applyNumberFormat="0" applyFill="0" applyBorder="0" applyAlignment="0" applyProtection="0"/>
    <xf numFmtId="0" fontId="16" fillId="0" borderId="21" applyNumberFormat="0" applyFill="0" applyAlignment="0" applyProtection="0"/>
    <xf numFmtId="0" fontId="6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3" borderId="0" applyNumberFormat="0" applyBorder="0" applyAlignment="0" applyProtection="0"/>
    <xf numFmtId="0" fontId="68" fillId="34" borderId="0" applyNumberFormat="0" applyBorder="0" applyAlignment="0" applyProtection="0"/>
    <xf numFmtId="0" fontId="6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68" fillId="38" borderId="0" applyNumberFormat="0" applyBorder="0" applyAlignment="0" applyProtection="0"/>
    <xf numFmtId="0" fontId="6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5" borderId="0" applyNumberFormat="0" applyBorder="0" applyAlignment="0" applyProtection="0"/>
    <xf numFmtId="0" fontId="68" fillId="46" borderId="0" applyNumberFormat="0" applyBorder="0" applyAlignment="0" applyProtection="0"/>
    <xf numFmtId="0" fontId="6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68" fillId="50" borderId="0" applyNumberFormat="0" applyBorder="0" applyAlignment="0" applyProtection="0"/>
    <xf numFmtId="0" fontId="6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68" fillId="54" borderId="0" applyNumberFormat="0" applyBorder="0" applyAlignment="0" applyProtection="0"/>
    <xf numFmtId="38" fontId="31" fillId="0" borderId="0" applyFont="0" applyFill="0" applyBorder="0" applyAlignment="0" applyProtection="0"/>
    <xf numFmtId="38" fontId="31" fillId="0" borderId="0" applyFont="0" applyFill="0" applyBorder="0" applyAlignment="0" applyProtection="0"/>
    <xf numFmtId="0" fontId="17" fillId="0" borderId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" fillId="36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" fillId="40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" fillId="44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" fillId="48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" fillId="52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" fillId="41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" fillId="45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" fillId="49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" fillId="53" borderId="0" applyNumberFormat="0" applyBorder="0" applyAlignment="0" applyProtection="0"/>
    <xf numFmtId="0" fontId="47" fillId="34" borderId="0" applyNumberFormat="0" applyBorder="0" applyAlignment="0" applyProtection="0"/>
    <xf numFmtId="0" fontId="47" fillId="38" borderId="0" applyNumberFormat="0" applyBorder="0" applyAlignment="0" applyProtection="0"/>
    <xf numFmtId="0" fontId="47" fillId="42" borderId="0" applyNumberFormat="0" applyBorder="0" applyAlignment="0" applyProtection="0"/>
    <xf numFmtId="0" fontId="47" fillId="46" borderId="0" applyNumberFormat="0" applyBorder="0" applyAlignment="0" applyProtection="0"/>
    <xf numFmtId="0" fontId="47" fillId="50" borderId="0" applyNumberFormat="0" applyBorder="0" applyAlignment="0" applyProtection="0"/>
    <xf numFmtId="0" fontId="47" fillId="54" borderId="0" applyNumberFormat="0" applyBorder="0" applyAlignment="0" applyProtection="0"/>
    <xf numFmtId="0" fontId="47" fillId="31" borderId="0" applyNumberFormat="0" applyBorder="0" applyAlignment="0" applyProtection="0"/>
    <xf numFmtId="0" fontId="47" fillId="35" borderId="0" applyNumberFormat="0" applyBorder="0" applyAlignment="0" applyProtection="0"/>
    <xf numFmtId="0" fontId="47" fillId="39" borderId="0" applyNumberFormat="0" applyBorder="0" applyAlignment="0" applyProtection="0"/>
    <xf numFmtId="0" fontId="47" fillId="43" borderId="0" applyNumberFormat="0" applyBorder="0" applyAlignment="0" applyProtection="0"/>
    <xf numFmtId="0" fontId="47" fillId="47" borderId="0" applyNumberFormat="0" applyBorder="0" applyAlignment="0" applyProtection="0"/>
    <xf numFmtId="0" fontId="47" fillId="51" borderId="0" applyNumberFormat="0" applyBorder="0" applyAlignment="0" applyProtection="0"/>
    <xf numFmtId="0" fontId="50" fillId="27" borderId="0" applyNumberFormat="0" applyBorder="0" applyAlignment="0" applyProtection="0"/>
    <xf numFmtId="0" fontId="91" fillId="29" borderId="8" applyNumberFormat="0" applyAlignment="0" applyProtection="0"/>
    <xf numFmtId="0" fontId="92" fillId="30" borderId="20" applyNumberFormat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94" fillId="0" borderId="0">
      <alignment horizontal="center"/>
    </xf>
    <xf numFmtId="0" fontId="95" fillId="0" borderId="16" applyNumberFormat="0" applyFill="0" applyAlignment="0" applyProtection="0"/>
    <xf numFmtId="0" fontId="96" fillId="0" borderId="17" applyNumberFormat="0" applyFill="0" applyAlignment="0" applyProtection="0"/>
    <xf numFmtId="0" fontId="97" fillId="0" borderId="18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Protection="0">
      <alignment horizontal="center"/>
    </xf>
    <xf numFmtId="0" fontId="94" fillId="0" borderId="0">
      <alignment horizontal="center"/>
    </xf>
    <xf numFmtId="0" fontId="98" fillId="0" borderId="0" applyNumberFormat="0" applyFill="0" applyBorder="0" applyProtection="0">
      <alignment horizontal="center"/>
    </xf>
    <xf numFmtId="0" fontId="94" fillId="0" borderId="0">
      <alignment horizontal="center" textRotation="90"/>
    </xf>
    <xf numFmtId="0" fontId="98" fillId="0" borderId="0" applyNumberFormat="0" applyFill="0" applyBorder="0" applyProtection="0">
      <alignment horizontal="center" textRotation="90"/>
    </xf>
    <xf numFmtId="0" fontId="94" fillId="0" borderId="0">
      <alignment horizontal="center" textRotation="90"/>
    </xf>
    <xf numFmtId="0" fontId="98" fillId="0" borderId="0" applyNumberFormat="0" applyFill="0" applyBorder="0" applyProtection="0">
      <alignment horizontal="center" textRotation="90"/>
    </xf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49" fillId="28" borderId="8" applyNumberFormat="0" applyAlignment="0" applyProtection="0"/>
    <xf numFmtId="0" fontId="101" fillId="0" borderId="19" applyNumberFormat="0" applyFill="0" applyAlignment="0" applyProtection="0"/>
    <xf numFmtId="0" fontId="102" fillId="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17" fillId="0" borderId="0"/>
    <xf numFmtId="0" fontId="17" fillId="0" borderId="0"/>
    <xf numFmtId="0" fontId="28" fillId="0" borderId="0"/>
    <xf numFmtId="0" fontId="17" fillId="0" borderId="0"/>
    <xf numFmtId="0" fontId="28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17" fillId="0" borderId="0"/>
    <xf numFmtId="0" fontId="2" fillId="0" borderId="0"/>
    <xf numFmtId="0" fontId="17" fillId="0" borderId="0"/>
    <xf numFmtId="0" fontId="28" fillId="0" borderId="0"/>
    <xf numFmtId="0" fontId="28" fillId="0" borderId="0"/>
    <xf numFmtId="0" fontId="90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8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0" fillId="0" borderId="0"/>
    <xf numFmtId="0" fontId="18" fillId="0" borderId="0"/>
    <xf numFmtId="0" fontId="28" fillId="0" borderId="0"/>
    <xf numFmtId="0" fontId="28" fillId="0" borderId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51" fillId="29" borderId="9" applyNumberFormat="0" applyAlignment="0" applyProtection="0"/>
    <xf numFmtId="0" fontId="103" fillId="0" borderId="0"/>
    <xf numFmtId="0" fontId="104" fillId="0" borderId="0" applyNumberFormat="0" applyFill="0" applyBorder="0" applyAlignment="0" applyProtection="0"/>
    <xf numFmtId="0" fontId="103" fillId="0" borderId="0"/>
    <xf numFmtId="0" fontId="104" fillId="0" borderId="0" applyNumberFormat="0" applyFill="0" applyBorder="0" applyAlignment="0" applyProtection="0"/>
    <xf numFmtId="174" fontId="103" fillId="0" borderId="0"/>
    <xf numFmtId="174" fontId="104" fillId="0" borderId="0" applyFill="0" applyBorder="0" applyAlignment="0" applyProtection="0"/>
    <xf numFmtId="174" fontId="103" fillId="0" borderId="0"/>
    <xf numFmtId="174" fontId="104" fillId="0" borderId="0" applyFill="0" applyBorder="0" applyAlignment="0" applyProtection="0"/>
    <xf numFmtId="0" fontId="15" fillId="0" borderId="21" applyNumberFormat="0" applyFill="0" applyAlignment="0" applyProtection="0"/>
    <xf numFmtId="0" fontId="105" fillId="0" borderId="0" applyNumberFormat="0" applyFill="0" applyBorder="0" applyAlignment="0" applyProtection="0"/>
    <xf numFmtId="0" fontId="28" fillId="32" borderId="0" applyNumberFormat="0" applyBorder="0" applyAlignment="0" applyProtection="0"/>
    <xf numFmtId="0" fontId="2" fillId="32" borderId="0" applyNumberFormat="0" applyBorder="0" applyAlignment="0" applyProtection="0"/>
    <xf numFmtId="0" fontId="28" fillId="36" borderId="0" applyNumberFormat="0" applyBorder="0" applyAlignment="0" applyProtection="0"/>
    <xf numFmtId="0" fontId="2" fillId="36" borderId="0" applyNumberFormat="0" applyBorder="0" applyAlignment="0" applyProtection="0"/>
    <xf numFmtId="0" fontId="28" fillId="40" borderId="0" applyNumberFormat="0" applyBorder="0" applyAlignment="0" applyProtection="0"/>
    <xf numFmtId="0" fontId="2" fillId="40" borderId="0" applyNumberFormat="0" applyBorder="0" applyAlignment="0" applyProtection="0"/>
    <xf numFmtId="0" fontId="28" fillId="44" borderId="0" applyNumberFormat="0" applyBorder="0" applyAlignment="0" applyProtection="0"/>
    <xf numFmtId="0" fontId="2" fillId="44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" fillId="48" borderId="0" applyNumberFormat="0" applyBorder="0" applyAlignment="0" applyProtection="0"/>
    <xf numFmtId="0" fontId="28" fillId="52" borderId="0" applyNumberFormat="0" applyBorder="0" applyAlignment="0" applyProtection="0"/>
    <xf numFmtId="0" fontId="2" fillId="52" borderId="0" applyNumberFormat="0" applyBorder="0" applyAlignment="0" applyProtection="0"/>
    <xf numFmtId="0" fontId="28" fillId="33" borderId="0" applyNumberFormat="0" applyBorder="0" applyAlignment="0" applyProtection="0"/>
    <xf numFmtId="0" fontId="2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" fillId="37" borderId="0" applyNumberFormat="0" applyBorder="0" applyAlignment="0" applyProtection="0"/>
    <xf numFmtId="0" fontId="28" fillId="41" borderId="0" applyNumberFormat="0" applyBorder="0" applyAlignment="0" applyProtection="0"/>
    <xf numFmtId="0" fontId="2" fillId="41" borderId="0" applyNumberFormat="0" applyBorder="0" applyAlignment="0" applyProtection="0"/>
    <xf numFmtId="0" fontId="28" fillId="45" borderId="0" applyNumberFormat="0" applyBorder="0" applyAlignment="0" applyProtection="0"/>
    <xf numFmtId="0" fontId="2" fillId="45" borderId="0" applyNumberFormat="0" applyBorder="0" applyAlignment="0" applyProtection="0"/>
    <xf numFmtId="0" fontId="28" fillId="49" borderId="0" applyNumberFormat="0" applyBorder="0" applyAlignment="0" applyProtection="0"/>
    <xf numFmtId="0" fontId="2" fillId="49" borderId="0" applyNumberFormat="0" applyBorder="0" applyAlignment="0" applyProtection="0"/>
    <xf numFmtId="0" fontId="28" fillId="53" borderId="0" applyNumberFormat="0" applyBorder="0" applyAlignment="0" applyProtection="0"/>
    <xf numFmtId="0" fontId="2" fillId="53" borderId="0" applyNumberFormat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8" fillId="0" borderId="0"/>
    <xf numFmtId="0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0" fontId="28" fillId="7" borderId="10" applyNumberFormat="0" applyFont="0" applyAlignment="0" applyProtection="0"/>
    <xf numFmtId="43" fontId="28" fillId="0" borderId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28" fillId="0" borderId="0"/>
    <xf numFmtId="43" fontId="28" fillId="0" borderId="0" applyFont="0" applyFill="0" applyBorder="0" applyAlignment="0" applyProtection="0"/>
    <xf numFmtId="0" fontId="34" fillId="0" borderId="0"/>
    <xf numFmtId="0" fontId="34" fillId="0" borderId="0"/>
    <xf numFmtId="0" fontId="32" fillId="0" borderId="0"/>
    <xf numFmtId="0" fontId="129" fillId="0" borderId="0"/>
    <xf numFmtId="182" fontId="129" fillId="0" borderId="0" applyFont="0" applyFill="0" applyBorder="0" applyAlignment="0" applyProtection="0"/>
    <xf numFmtId="0" fontId="129" fillId="0" borderId="0"/>
  </cellStyleXfs>
  <cellXfs count="1778">
    <xf numFmtId="0" fontId="0" fillId="0" borderId="0" xfId="0"/>
    <xf numFmtId="0" fontId="2" fillId="0" borderId="0" xfId="0" applyFont="1" applyAlignment="1">
      <alignment vertical="center"/>
    </xf>
    <xf numFmtId="0" fontId="4" fillId="2" borderId="1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 indent="2"/>
    </xf>
    <xf numFmtId="0" fontId="2" fillId="3" borderId="0" xfId="0" applyFont="1" applyFill="1"/>
    <xf numFmtId="165" fontId="0" fillId="0" borderId="0" xfId="0" applyNumberFormat="1"/>
    <xf numFmtId="0" fontId="16" fillId="0" borderId="0" xfId="0" applyFont="1"/>
    <xf numFmtId="0" fontId="3" fillId="2" borderId="0" xfId="0" applyFont="1" applyFill="1" applyAlignment="1">
      <alignment horizontal="right" vertical="center" wrapText="1"/>
    </xf>
    <xf numFmtId="0" fontId="17" fillId="0" borderId="0" xfId="0" applyFont="1"/>
    <xf numFmtId="0" fontId="17" fillId="0" borderId="0" xfId="0" applyFont="1" applyAlignment="1">
      <alignment vertical="center"/>
    </xf>
    <xf numFmtId="0" fontId="22" fillId="0" borderId="0" xfId="2" applyAlignment="1">
      <alignment vertical="center"/>
    </xf>
    <xf numFmtId="0" fontId="23" fillId="0" borderId="0" xfId="2" applyFont="1" applyAlignment="1">
      <alignment vertical="center"/>
    </xf>
    <xf numFmtId="0" fontId="26" fillId="2" borderId="0" xfId="0" applyFont="1" applyFill="1" applyAlignment="1">
      <alignment vertical="center" wrapText="1"/>
    </xf>
    <xf numFmtId="0" fontId="11" fillId="0" borderId="0" xfId="0" applyFont="1" applyAlignment="1">
      <alignment vertical="center"/>
    </xf>
    <xf numFmtId="0" fontId="15" fillId="2" borderId="0" xfId="0" applyFont="1" applyFill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3" fontId="0" fillId="0" borderId="0" xfId="0" applyNumberFormat="1"/>
    <xf numFmtId="0" fontId="29" fillId="0" borderId="0" xfId="0" applyFont="1"/>
    <xf numFmtId="0" fontId="30" fillId="0" borderId="0" xfId="0" applyFont="1"/>
    <xf numFmtId="0" fontId="33" fillId="0" borderId="0" xfId="0" applyFont="1" applyAlignment="1">
      <alignment vertical="top" wrapText="1"/>
    </xf>
    <xf numFmtId="0" fontId="4" fillId="0" borderId="0" xfId="0" applyFont="1" applyBorder="1" applyAlignment="1">
      <alignment vertical="center" wrapText="1"/>
    </xf>
    <xf numFmtId="0" fontId="4" fillId="2" borderId="0" xfId="0" applyFont="1" applyFill="1" applyBorder="1" applyAlignment="1">
      <alignment horizontal="right" vertical="center" wrapText="1" indent="1"/>
    </xf>
    <xf numFmtId="168" fontId="3" fillId="2" borderId="1" xfId="0" applyNumberFormat="1" applyFont="1" applyFill="1" applyBorder="1" applyAlignment="1">
      <alignment horizontal="right" vertical="center" wrapText="1"/>
    </xf>
    <xf numFmtId="168" fontId="0" fillId="0" borderId="0" xfId="0" applyNumberFormat="1"/>
    <xf numFmtId="1" fontId="4" fillId="0" borderId="1" xfId="0" applyNumberFormat="1" applyFont="1" applyBorder="1" applyAlignment="1">
      <alignment horizontal="right" vertical="center" wrapText="1"/>
    </xf>
    <xf numFmtId="170" fontId="20" fillId="0" borderId="0" xfId="350" applyNumberFormat="1" applyFont="1" applyFill="1" applyAlignment="1">
      <alignment vertical="center"/>
    </xf>
    <xf numFmtId="3" fontId="20" fillId="0" borderId="0" xfId="350" applyNumberFormat="1" applyFont="1" applyFill="1" applyAlignment="1">
      <alignment vertical="center"/>
    </xf>
    <xf numFmtId="4" fontId="20" fillId="0" borderId="0" xfId="350" applyNumberFormat="1" applyFont="1" applyFill="1" applyAlignment="1" applyProtection="1">
      <alignment horizontal="right" vertical="center"/>
    </xf>
    <xf numFmtId="3" fontId="20" fillId="0" borderId="0" xfId="350" applyNumberFormat="1" applyFont="1" applyFill="1" applyAlignment="1">
      <alignment horizontal="right" vertical="center"/>
    </xf>
    <xf numFmtId="170" fontId="20" fillId="0" borderId="0" xfId="350" applyNumberFormat="1" applyFont="1" applyFill="1" applyAlignment="1">
      <alignment horizontal="right" vertical="center"/>
    </xf>
    <xf numFmtId="3" fontId="20" fillId="0" borderId="0" xfId="350" applyNumberFormat="1" applyFont="1" applyFill="1" applyAlignment="1" applyProtection="1">
      <alignment horizontal="right" vertical="center"/>
    </xf>
    <xf numFmtId="0" fontId="20" fillId="0" borderId="0" xfId="350" applyNumberFormat="1" applyFont="1" applyFill="1" applyAlignment="1">
      <alignment horizontal="right" vertical="center"/>
    </xf>
    <xf numFmtId="170" fontId="20" fillId="0" borderId="0" xfId="350" applyNumberFormat="1" applyFont="1" applyFill="1" applyBorder="1" applyAlignment="1">
      <alignment horizontal="right" vertical="center"/>
    </xf>
    <xf numFmtId="3" fontId="52" fillId="0" borderId="0" xfId="350" applyNumberFormat="1" applyFont="1" applyFill="1" applyBorder="1" applyAlignment="1">
      <alignment vertical="center"/>
    </xf>
    <xf numFmtId="3" fontId="52" fillId="0" borderId="0" xfId="350" applyNumberFormat="1" applyFont="1" applyFill="1" applyBorder="1" applyAlignment="1">
      <alignment horizontal="right" vertical="center"/>
    </xf>
    <xf numFmtId="0" fontId="52" fillId="0" borderId="0" xfId="350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horizontal="left" vertical="center"/>
    </xf>
    <xf numFmtId="3" fontId="52" fillId="0" borderId="0" xfId="350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 indent="2"/>
    </xf>
    <xf numFmtId="0" fontId="69" fillId="5" borderId="0" xfId="0" applyFont="1" applyFill="1" applyAlignment="1">
      <alignment horizontal="left" vertical="top"/>
    </xf>
    <xf numFmtId="0" fontId="11" fillId="2" borderId="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vertical="center" wrapText="1" indent="1"/>
    </xf>
    <xf numFmtId="168" fontId="3" fillId="0" borderId="0" xfId="0" applyNumberFormat="1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 vertical="center" wrapText="1" indent="1"/>
    </xf>
    <xf numFmtId="0" fontId="23" fillId="0" borderId="0" xfId="2" applyFont="1"/>
    <xf numFmtId="168" fontId="4" fillId="2" borderId="1" xfId="0" applyNumberFormat="1" applyFont="1" applyFill="1" applyBorder="1" applyAlignment="1">
      <alignment horizontal="right" vertical="center" wrapText="1"/>
    </xf>
    <xf numFmtId="168" fontId="4" fillId="0" borderId="1" xfId="0" applyNumberFormat="1" applyFont="1" applyBorder="1" applyAlignment="1">
      <alignment horizontal="right" vertical="center" wrapText="1"/>
    </xf>
    <xf numFmtId="168" fontId="3" fillId="0" borderId="1" xfId="0" applyNumberFormat="1" applyFont="1" applyBorder="1" applyAlignment="1">
      <alignment horizontal="right" vertical="center" wrapText="1"/>
    </xf>
    <xf numFmtId="171" fontId="4" fillId="0" borderId="1" xfId="0" applyNumberFormat="1" applyFont="1" applyBorder="1" applyAlignment="1">
      <alignment horizontal="right" vertical="center" wrapText="1"/>
    </xf>
    <xf numFmtId="0" fontId="4" fillId="2" borderId="3" xfId="0" applyFont="1" applyFill="1" applyBorder="1" applyAlignment="1">
      <alignment vertical="center" wrapText="1"/>
    </xf>
    <xf numFmtId="171" fontId="3" fillId="0" borderId="1" xfId="0" applyNumberFormat="1" applyFont="1" applyBorder="1" applyAlignment="1">
      <alignment horizontal="right" vertical="center" wrapText="1"/>
    </xf>
    <xf numFmtId="171" fontId="9" fillId="0" borderId="1" xfId="0" applyNumberFormat="1" applyFont="1" applyBorder="1" applyAlignment="1">
      <alignment horizontal="right" vertical="center" wrapText="1"/>
    </xf>
    <xf numFmtId="171" fontId="4" fillId="2" borderId="0" xfId="0" applyNumberFormat="1" applyFont="1" applyFill="1" applyAlignment="1">
      <alignment horizontal="right" vertical="center" wrapText="1"/>
    </xf>
    <xf numFmtId="171" fontId="4" fillId="2" borderId="3" xfId="0" applyNumberFormat="1" applyFont="1" applyFill="1" applyBorder="1" applyAlignment="1">
      <alignment horizontal="right" vertical="center" wrapText="1"/>
    </xf>
    <xf numFmtId="171" fontId="4" fillId="2" borderId="3" xfId="0" applyNumberFormat="1" applyFont="1" applyFill="1" applyBorder="1" applyAlignment="1">
      <alignment vertical="center" wrapText="1"/>
    </xf>
    <xf numFmtId="171" fontId="4" fillId="2" borderId="5" xfId="0" applyNumberFormat="1" applyFont="1" applyFill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 indent="1"/>
    </xf>
    <xf numFmtId="0" fontId="4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right" vertical="center" wrapText="1"/>
    </xf>
    <xf numFmtId="0" fontId="4" fillId="3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right" wrapText="1"/>
    </xf>
    <xf numFmtId="0" fontId="4" fillId="2" borderId="0" xfId="0" applyFont="1" applyFill="1" applyAlignment="1">
      <alignment horizontal="right" vertical="center" wrapText="1" indent="1"/>
    </xf>
    <xf numFmtId="0" fontId="3" fillId="2" borderId="0" xfId="0" applyFont="1" applyFill="1" applyAlignment="1">
      <alignment horizontal="right" vertical="center" wrapText="1" indent="1"/>
    </xf>
    <xf numFmtId="0" fontId="4" fillId="0" borderId="0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right" vertical="center" wrapText="1"/>
    </xf>
    <xf numFmtId="0" fontId="23" fillId="0" borderId="0" xfId="2" applyFont="1" applyFill="1" applyBorder="1" applyAlignment="1">
      <alignment horizontal="left" vertical="center" indent="1"/>
    </xf>
    <xf numFmtId="0" fontId="3" fillId="0" borderId="1" xfId="0" applyFont="1" applyBorder="1" applyAlignment="1">
      <alignment horizontal="right" vertical="center" wrapText="1"/>
    </xf>
    <xf numFmtId="0" fontId="4" fillId="0" borderId="1" xfId="0" applyFont="1" applyBorder="1" applyAlignment="1">
      <alignment horizontal="right" vertical="center" wrapText="1"/>
    </xf>
    <xf numFmtId="0" fontId="4" fillId="0" borderId="1" xfId="0" applyFont="1" applyBorder="1" applyAlignment="1">
      <alignment vertical="center" wrapText="1"/>
    </xf>
    <xf numFmtId="1" fontId="3" fillId="0" borderId="1" xfId="0" applyNumberFormat="1" applyFont="1" applyBorder="1" applyAlignment="1">
      <alignment horizontal="right" vertical="center" wrapText="1"/>
    </xf>
    <xf numFmtId="3" fontId="20" fillId="0" borderId="0" xfId="350" applyNumberFormat="1" applyFont="1" applyAlignment="1">
      <alignment horizontal="right" vertical="center"/>
    </xf>
    <xf numFmtId="1" fontId="20" fillId="0" borderId="0" xfId="350" applyNumberFormat="1" applyFont="1" applyAlignment="1">
      <alignment horizontal="left" vertical="center"/>
    </xf>
    <xf numFmtId="0" fontId="71" fillId="0" borderId="0" xfId="0" applyFont="1" applyAlignment="1">
      <alignment horizontal="left" vertical="center" wrapText="1"/>
    </xf>
    <xf numFmtId="0" fontId="73" fillId="0" borderId="0" xfId="0" applyFont="1" applyAlignment="1">
      <alignment horizontal="right" vertical="center" wrapText="1"/>
    </xf>
    <xf numFmtId="0" fontId="74" fillId="0" borderId="0" xfId="0" applyFont="1" applyAlignment="1">
      <alignment horizontal="left" vertical="center" wrapText="1"/>
    </xf>
    <xf numFmtId="0" fontId="75" fillId="0" borderId="0" xfId="0" applyFont="1" applyAlignment="1">
      <alignment horizontal="right" vertical="center" wrapText="1"/>
    </xf>
    <xf numFmtId="0" fontId="76" fillId="0" borderId="0" xfId="0" applyFont="1" applyAlignment="1">
      <alignment vertical="center"/>
    </xf>
    <xf numFmtId="0" fontId="4" fillId="2" borderId="1" xfId="0" applyFont="1" applyFill="1" applyBorder="1" applyAlignment="1">
      <alignment horizontal="right" vertical="center" wrapText="1"/>
    </xf>
    <xf numFmtId="2" fontId="0" fillId="0" borderId="0" xfId="0" applyNumberFormat="1"/>
    <xf numFmtId="0" fontId="4" fillId="0" borderId="1" xfId="0" applyFont="1" applyBorder="1" applyAlignment="1">
      <alignment horizontal="left" vertical="center" indent="1"/>
    </xf>
    <xf numFmtId="0" fontId="0" fillId="0" borderId="0" xfId="0" applyFill="1" applyProtection="1"/>
    <xf numFmtId="0" fontId="0" fillId="0" borderId="0" xfId="0" applyAlignment="1">
      <alignment vertical="center" wrapText="1"/>
    </xf>
    <xf numFmtId="0" fontId="36" fillId="0" borderId="0" xfId="0" applyNumberFormat="1" applyFont="1" applyBorder="1" applyAlignment="1">
      <alignment horizontal="right" vertical="center" wrapText="1"/>
    </xf>
    <xf numFmtId="171" fontId="4" fillId="0" borderId="1" xfId="0" applyNumberFormat="1" applyFont="1" applyFill="1" applyBorder="1" applyAlignment="1">
      <alignment horizontal="right" vertical="center" wrapText="1"/>
    </xf>
    <xf numFmtId="168" fontId="4" fillId="2" borderId="0" xfId="0" applyNumberFormat="1" applyFont="1" applyFill="1" applyBorder="1" applyAlignment="1">
      <alignment horizontal="right" vertical="center" wrapText="1"/>
    </xf>
    <xf numFmtId="168" fontId="4" fillId="2" borderId="2" xfId="0" applyNumberFormat="1" applyFont="1" applyFill="1" applyBorder="1" applyAlignment="1">
      <alignment horizontal="right" vertical="center" wrapText="1"/>
    </xf>
    <xf numFmtId="168" fontId="3" fillId="0" borderId="2" xfId="0" applyNumberFormat="1" applyFont="1" applyBorder="1" applyAlignment="1">
      <alignment horizontal="right" vertical="center" wrapText="1"/>
    </xf>
    <xf numFmtId="0" fontId="4" fillId="0" borderId="7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77" fillId="0" borderId="0" xfId="0" applyFont="1"/>
    <xf numFmtId="3" fontId="4" fillId="0" borderId="1" xfId="0" applyNumberFormat="1" applyFont="1" applyFill="1" applyBorder="1" applyAlignment="1">
      <alignment horizontal="left" vertical="center" wrapText="1"/>
    </xf>
    <xf numFmtId="0" fontId="78" fillId="5" borderId="0" xfId="0" applyFont="1" applyFill="1" applyAlignment="1">
      <alignment horizontal="left" vertical="top"/>
    </xf>
    <xf numFmtId="0" fontId="15" fillId="0" borderId="0" xfId="0" applyFont="1"/>
    <xf numFmtId="0" fontId="8" fillId="0" borderId="0" xfId="0" applyFont="1" applyFill="1" applyBorder="1" applyAlignment="1">
      <alignment horizontal="left" vertical="center"/>
    </xf>
    <xf numFmtId="0" fontId="79" fillId="0" borderId="0" xfId="0" applyFont="1"/>
    <xf numFmtId="0" fontId="1" fillId="0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right" vertical="center" wrapText="1"/>
    </xf>
    <xf numFmtId="0" fontId="9" fillId="2" borderId="0" xfId="0" applyFont="1" applyFill="1" applyBorder="1" applyAlignment="1">
      <alignment horizontal="right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3" fillId="0" borderId="1" xfId="0" applyFont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1" fillId="0" borderId="0" xfId="0" applyFont="1"/>
    <xf numFmtId="0" fontId="8" fillId="0" borderId="0" xfId="0" applyFont="1"/>
    <xf numFmtId="0" fontId="23" fillId="0" borderId="0" xfId="2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right" vertical="center" wrapText="1"/>
    </xf>
    <xf numFmtId="0" fontId="70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0" fillId="0" borderId="0" xfId="0"/>
    <xf numFmtId="0" fontId="1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Border="1" applyAlignment="1">
      <alignment horizontal="right" vertical="center" wrapText="1"/>
    </xf>
    <xf numFmtId="0" fontId="4" fillId="0" borderId="1" xfId="0" applyFont="1" applyFill="1" applyBorder="1" applyAlignment="1">
      <alignment horizontal="right" vertical="center" wrapText="1"/>
    </xf>
    <xf numFmtId="0" fontId="3" fillId="0" borderId="1" xfId="0" applyFont="1" applyBorder="1" applyAlignment="1">
      <alignment vertical="center" wrapText="1"/>
    </xf>
    <xf numFmtId="0" fontId="4" fillId="2" borderId="0" xfId="0" applyFont="1" applyFill="1" applyBorder="1" applyAlignment="1">
      <alignment horizontal="left" vertical="center" wrapText="1" indent="1"/>
    </xf>
    <xf numFmtId="0" fontId="4" fillId="0" borderId="2" xfId="0" applyFont="1" applyBorder="1" applyAlignment="1">
      <alignment horizontal="right" vertical="center" wrapText="1"/>
    </xf>
    <xf numFmtId="0" fontId="3" fillId="0" borderId="7" xfId="0" applyFont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right" vertical="center" wrapText="1"/>
    </xf>
    <xf numFmtId="172" fontId="36" fillId="0" borderId="0" xfId="0" applyNumberFormat="1" applyFont="1" applyBorder="1" applyAlignment="1">
      <alignment horizontal="right" vertical="center" wrapText="1"/>
    </xf>
    <xf numFmtId="0" fontId="3" fillId="2" borderId="0" xfId="0" applyFont="1" applyFill="1" applyBorder="1" applyAlignment="1">
      <alignment horizontal="right" vertical="center" wrapText="1" indent="1"/>
    </xf>
    <xf numFmtId="0" fontId="3" fillId="2" borderId="0" xfId="0" applyFont="1" applyFill="1" applyAlignment="1">
      <alignment horizontal="right" vertical="center"/>
    </xf>
    <xf numFmtId="0" fontId="15" fillId="3" borderId="0" xfId="0" applyFont="1" applyFill="1" applyBorder="1" applyAlignment="1">
      <alignment horizontal="right" vertical="center"/>
    </xf>
    <xf numFmtId="168" fontId="4" fillId="0" borderId="2" xfId="0" applyNumberFormat="1" applyFont="1" applyBorder="1" applyAlignment="1">
      <alignment horizontal="right" vertical="center" wrapText="1"/>
    </xf>
    <xf numFmtId="0" fontId="3" fillId="0" borderId="0" xfId="0" applyFont="1" applyBorder="1" applyAlignment="1">
      <alignment horizontal="right" vertical="center" wrapText="1"/>
    </xf>
    <xf numFmtId="1" fontId="3" fillId="0" borderId="0" xfId="0" applyNumberFormat="1" applyFont="1" applyBorder="1" applyAlignment="1">
      <alignment horizontal="right" vertical="center" wrapText="1"/>
    </xf>
    <xf numFmtId="0" fontId="3" fillId="0" borderId="2" xfId="0" applyFont="1" applyBorder="1" applyAlignment="1">
      <alignment horizontal="right" vertical="center" wrapText="1"/>
    </xf>
    <xf numFmtId="1" fontId="3" fillId="0" borderId="2" xfId="0" applyNumberFormat="1" applyFont="1" applyBorder="1" applyAlignment="1">
      <alignment horizontal="right" vertical="center" wrapText="1"/>
    </xf>
    <xf numFmtId="0" fontId="3" fillId="0" borderId="2" xfId="0" applyFont="1" applyBorder="1" applyAlignment="1">
      <alignment vertical="center" wrapText="1"/>
    </xf>
    <xf numFmtId="1" fontId="4" fillId="2" borderId="0" xfId="0" applyNumberFormat="1" applyFont="1" applyFill="1" applyAlignment="1">
      <alignment horizontal="right" vertical="center" wrapText="1"/>
    </xf>
    <xf numFmtId="0" fontId="5" fillId="2" borderId="0" xfId="0" applyFont="1" applyFill="1" applyAlignment="1">
      <alignment horizontal="center" vertical="center" wrapText="1"/>
    </xf>
    <xf numFmtId="0" fontId="4" fillId="2" borderId="0" xfId="0" applyFont="1" applyFill="1" applyBorder="1" applyAlignment="1">
      <alignment vertical="center" wrapText="1"/>
    </xf>
    <xf numFmtId="3" fontId="4" fillId="2" borderId="3" xfId="0" applyNumberFormat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3" fontId="4" fillId="2" borderId="0" xfId="0" applyNumberFormat="1" applyFont="1" applyFill="1" applyAlignment="1">
      <alignment horizontal="center" vertical="center" wrapText="1"/>
    </xf>
    <xf numFmtId="0" fontId="9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171" fontId="4" fillId="2" borderId="1" xfId="0" applyNumberFormat="1" applyFont="1" applyFill="1" applyBorder="1" applyAlignment="1">
      <alignment horizontal="center" vertical="center" wrapText="1"/>
    </xf>
    <xf numFmtId="171" fontId="4" fillId="2" borderId="3" xfId="0" applyNumberFormat="1" applyFont="1" applyFill="1" applyBorder="1" applyAlignment="1">
      <alignment horizontal="center" vertical="center" wrapText="1"/>
    </xf>
    <xf numFmtId="0" fontId="75" fillId="2" borderId="22" xfId="0" applyFont="1" applyFill="1" applyBorder="1" applyAlignment="1">
      <alignment horizontal="center" vertical="center" wrapText="1"/>
    </xf>
    <xf numFmtId="0" fontId="75" fillId="2" borderId="22" xfId="0" applyFont="1" applyFill="1" applyBorder="1" applyAlignment="1">
      <alignment vertical="center" wrapText="1"/>
    </xf>
    <xf numFmtId="0" fontId="81" fillId="2" borderId="22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171" fontId="5" fillId="2" borderId="1" xfId="0" applyNumberFormat="1" applyFont="1" applyFill="1" applyBorder="1" applyAlignment="1">
      <alignment horizontal="center" vertical="center" wrapText="1"/>
    </xf>
    <xf numFmtId="168" fontId="3" fillId="0" borderId="7" xfId="0" applyNumberFormat="1" applyFont="1" applyBorder="1" applyAlignment="1">
      <alignment horizontal="right" vertical="center" wrapText="1"/>
    </xf>
    <xf numFmtId="0" fontId="3" fillId="0" borderId="0" xfId="0" applyFont="1" applyFill="1" applyBorder="1" applyAlignment="1">
      <alignment horizontal="right" vertical="center" wrapText="1"/>
    </xf>
    <xf numFmtId="168" fontId="4" fillId="2" borderId="0" xfId="0" applyNumberFormat="1" applyFont="1" applyFill="1" applyAlignment="1">
      <alignment vertical="center" wrapText="1"/>
    </xf>
    <xf numFmtId="171" fontId="4" fillId="2" borderId="0" xfId="0" applyNumberFormat="1" applyFont="1" applyFill="1" applyAlignment="1">
      <alignment vertical="center" wrapText="1"/>
    </xf>
    <xf numFmtId="0" fontId="79" fillId="0" borderId="0" xfId="0" applyFont="1" applyAlignment="1">
      <alignment vertical="center"/>
    </xf>
    <xf numFmtId="169" fontId="82" fillId="0" borderId="0" xfId="0" applyNumberFormat="1" applyFont="1"/>
    <xf numFmtId="0" fontId="72" fillId="0" borderId="0" xfId="0" applyFont="1"/>
    <xf numFmtId="0" fontId="3" fillId="0" borderId="0" xfId="0" applyFont="1"/>
    <xf numFmtId="0" fontId="4" fillId="2" borderId="0" xfId="0" applyFont="1" applyFill="1" applyAlignment="1">
      <alignment horizontal="right" vertical="center" wrapText="1"/>
    </xf>
    <xf numFmtId="1" fontId="4" fillId="2" borderId="0" xfId="0" applyNumberFormat="1" applyFont="1" applyFill="1" applyAlignment="1">
      <alignment horizontal="left" vertical="center" wrapText="1"/>
    </xf>
    <xf numFmtId="0" fontId="3" fillId="0" borderId="0" xfId="0" applyFont="1" applyBorder="1" applyAlignment="1">
      <alignment vertical="center" wrapText="1"/>
    </xf>
    <xf numFmtId="1" fontId="3" fillId="0" borderId="0" xfId="0" applyNumberFormat="1" applyFont="1" applyFill="1" applyAlignment="1">
      <alignment horizontal="right" vertical="center" wrapText="1"/>
    </xf>
    <xf numFmtId="0" fontId="4" fillId="0" borderId="0" xfId="0" applyFont="1" applyBorder="1" applyAlignment="1">
      <alignment horizontal="left" vertical="center" wrapText="1"/>
    </xf>
    <xf numFmtId="1" fontId="4" fillId="0" borderId="0" xfId="0" applyNumberFormat="1" applyFont="1" applyFill="1" applyAlignment="1">
      <alignment horizontal="left" vertical="center" wrapText="1"/>
    </xf>
    <xf numFmtId="0" fontId="0" fillId="0" borderId="0" xfId="0" applyBorder="1"/>
    <xf numFmtId="171" fontId="3" fillId="2" borderId="0" xfId="0" applyNumberFormat="1" applyFont="1" applyFill="1" applyBorder="1" applyAlignment="1">
      <alignment horizontal="right" vertical="center" wrapText="1"/>
    </xf>
    <xf numFmtId="171" fontId="3" fillId="0" borderId="0" xfId="0" applyNumberFormat="1" applyFont="1" applyBorder="1" applyAlignment="1">
      <alignment horizontal="right" vertical="center" wrapText="1"/>
    </xf>
    <xf numFmtId="171" fontId="4" fillId="0" borderId="0" xfId="0" applyNumberFormat="1" applyFont="1" applyBorder="1" applyAlignment="1">
      <alignment horizontal="right" vertical="center" wrapText="1"/>
    </xf>
    <xf numFmtId="171" fontId="4" fillId="2" borderId="0" xfId="0" applyNumberFormat="1" applyFont="1" applyFill="1" applyBorder="1" applyAlignment="1">
      <alignment horizontal="right" vertical="center" wrapText="1"/>
    </xf>
    <xf numFmtId="171" fontId="4" fillId="2" borderId="0" xfId="0" applyNumberFormat="1" applyFont="1" applyFill="1" applyBorder="1" applyAlignment="1">
      <alignment horizontal="left" vertical="center" wrapText="1"/>
    </xf>
    <xf numFmtId="171" fontId="3" fillId="2" borderId="7" xfId="0" applyNumberFormat="1" applyFont="1" applyFill="1" applyBorder="1" applyAlignment="1">
      <alignment horizontal="right" vertical="center" wrapText="1"/>
    </xf>
    <xf numFmtId="49" fontId="4" fillId="2" borderId="0" xfId="0" applyNumberFormat="1" applyFont="1" applyFill="1" applyBorder="1" applyAlignment="1">
      <alignment horizontal="right" vertical="center" wrapText="1"/>
    </xf>
    <xf numFmtId="168" fontId="4" fillId="0" borderId="0" xfId="0" applyNumberFormat="1" applyFont="1" applyBorder="1" applyAlignment="1">
      <alignment horizontal="right" vertical="center" wrapText="1"/>
    </xf>
    <xf numFmtId="168" fontId="4" fillId="2" borderId="0" xfId="0" applyNumberFormat="1" applyFont="1" applyFill="1" applyBorder="1" applyAlignment="1">
      <alignment horizontal="left" vertical="center" wrapText="1"/>
    </xf>
    <xf numFmtId="1" fontId="3" fillId="0" borderId="1" xfId="0" applyNumberFormat="1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1" fontId="3" fillId="0" borderId="7" xfId="0" applyNumberFormat="1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indent="1"/>
    </xf>
    <xf numFmtId="0" fontId="3" fillId="3" borderId="7" xfId="0" applyFont="1" applyFill="1" applyBorder="1" applyAlignment="1">
      <alignment vertical="center" wrapText="1"/>
    </xf>
    <xf numFmtId="0" fontId="81" fillId="2" borderId="22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right" vertical="center" wrapText="1"/>
    </xf>
    <xf numFmtId="0" fontId="8" fillId="0" borderId="0" xfId="0" applyFont="1" applyAlignment="1">
      <alignment vertical="center" wrapText="1"/>
    </xf>
    <xf numFmtId="0" fontId="13" fillId="0" borderId="0" xfId="0" applyFont="1" applyAlignment="1">
      <alignment horizontal="right" vertical="center" wrapText="1"/>
    </xf>
    <xf numFmtId="1" fontId="0" fillId="0" borderId="0" xfId="0" applyNumberFormat="1"/>
    <xf numFmtId="0" fontId="13" fillId="0" borderId="0" xfId="0" applyFont="1" applyFill="1" applyAlignment="1">
      <alignment vertical="center"/>
    </xf>
    <xf numFmtId="0" fontId="0" fillId="0" borderId="0" xfId="0" applyFill="1"/>
    <xf numFmtId="0" fontId="13" fillId="0" borderId="0" xfId="0" applyFont="1" applyFill="1" applyAlignment="1">
      <alignment horizontal="left" vertical="center"/>
    </xf>
    <xf numFmtId="0" fontId="3" fillId="2" borderId="2" xfId="0" applyFont="1" applyFill="1" applyBorder="1" applyAlignment="1">
      <alignment horizontal="right" vertical="center" wrapText="1"/>
    </xf>
    <xf numFmtId="0" fontId="3" fillId="2" borderId="7" xfId="0" applyFont="1" applyFill="1" applyBorder="1" applyAlignment="1">
      <alignment horizontal="right" vertical="center" wrapText="1"/>
    </xf>
    <xf numFmtId="0" fontId="1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left" vertical="center" indent="1"/>
    </xf>
    <xf numFmtId="1" fontId="3" fillId="0" borderId="1" xfId="0" applyNumberFormat="1" applyFont="1" applyFill="1" applyBorder="1" applyAlignment="1">
      <alignment horizontal="right" vertical="center" wrapText="1"/>
    </xf>
    <xf numFmtId="0" fontId="3" fillId="0" borderId="7" xfId="0" applyFont="1" applyFill="1" applyBorder="1" applyAlignment="1">
      <alignment horizontal="left" vertical="center" indent="1"/>
    </xf>
    <xf numFmtId="1" fontId="3" fillId="0" borderId="7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left" vertical="center" indent="1"/>
    </xf>
    <xf numFmtId="0" fontId="3" fillId="0" borderId="7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 indent="1"/>
    </xf>
    <xf numFmtId="171" fontId="3" fillId="0" borderId="1" xfId="0" applyNumberFormat="1" applyFont="1" applyFill="1" applyBorder="1" applyAlignment="1">
      <alignment horizontal="right" vertical="center" wrapText="1"/>
    </xf>
    <xf numFmtId="171" fontId="0" fillId="0" borderId="0" xfId="0" applyNumberFormat="1"/>
    <xf numFmtId="0" fontId="4" fillId="2" borderId="1" xfId="0" applyFont="1" applyFill="1" applyBorder="1" applyAlignment="1">
      <alignment horizontal="right" vertical="center"/>
    </xf>
    <xf numFmtId="0" fontId="4" fillId="2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168" fontId="4" fillId="2" borderId="1" xfId="0" applyNumberFormat="1" applyFont="1" applyFill="1" applyBorder="1" applyAlignment="1">
      <alignment horizontal="right" vertical="center"/>
    </xf>
    <xf numFmtId="168" fontId="3" fillId="2" borderId="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4" fillId="2" borderId="1" xfId="0" applyNumberFormat="1" applyFont="1" applyFill="1" applyBorder="1" applyAlignment="1">
      <alignment horizontal="right" vertical="center"/>
    </xf>
    <xf numFmtId="0" fontId="84" fillId="0" borderId="0" xfId="0" applyFont="1"/>
    <xf numFmtId="1" fontId="3" fillId="2" borderId="0" xfId="0" applyNumberFormat="1" applyFont="1" applyFill="1" applyAlignment="1">
      <alignment horizontal="right" vertical="center" wrapText="1"/>
    </xf>
    <xf numFmtId="1" fontId="3" fillId="0" borderId="2" xfId="0" applyNumberFormat="1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left" vertical="center" wrapText="1" indent="1"/>
    </xf>
    <xf numFmtId="0" fontId="3" fillId="2" borderId="0" xfId="0" applyFont="1" applyFill="1" applyBorder="1" applyAlignment="1">
      <alignment horizontal="right" vertical="center"/>
    </xf>
    <xf numFmtId="0" fontId="20" fillId="0" borderId="0" xfId="2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 vertical="center" wrapText="1" indent="1"/>
    </xf>
    <xf numFmtId="0" fontId="4" fillId="2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0" fontId="83" fillId="0" borderId="0" xfId="2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168" fontId="3" fillId="0" borderId="0" xfId="0" applyNumberFormat="1" applyFont="1" applyFill="1" applyBorder="1" applyAlignment="1">
      <alignment horizontal="right" vertical="center" wrapText="1"/>
    </xf>
    <xf numFmtId="0" fontId="15" fillId="3" borderId="0" xfId="0" applyFont="1" applyFill="1"/>
    <xf numFmtId="0" fontId="4" fillId="3" borderId="0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 indent="1"/>
    </xf>
    <xf numFmtId="0" fontId="4" fillId="3" borderId="1" xfId="0" applyFont="1" applyFill="1" applyBorder="1"/>
    <xf numFmtId="0" fontId="15" fillId="3" borderId="0" xfId="0" applyFont="1" applyFill="1" applyAlignment="1">
      <alignment horizontal="right"/>
    </xf>
    <xf numFmtId="168" fontId="4" fillId="2" borderId="7" xfId="0" applyNumberFormat="1" applyFont="1" applyFill="1" applyBorder="1" applyAlignment="1">
      <alignment horizontal="right" vertical="center" wrapText="1"/>
    </xf>
    <xf numFmtId="168" fontId="4" fillId="2" borderId="0" xfId="0" applyNumberFormat="1" applyFont="1" applyFill="1" applyBorder="1" applyAlignment="1">
      <alignment vertical="center" wrapText="1"/>
    </xf>
    <xf numFmtId="0" fontId="3" fillId="2" borderId="0" xfId="0" applyNumberFormat="1" applyFont="1" applyFill="1" applyBorder="1" applyAlignment="1">
      <alignment horizontal="right" vertical="center" wrapText="1"/>
    </xf>
    <xf numFmtId="168" fontId="3" fillId="2" borderId="0" xfId="0" applyNumberFormat="1" applyFont="1" applyFill="1" applyBorder="1" applyAlignment="1">
      <alignment horizontal="right" vertical="center" wrapText="1"/>
    </xf>
    <xf numFmtId="0" fontId="7" fillId="4" borderId="0" xfId="0" applyFont="1" applyFill="1" applyBorder="1" applyAlignment="1">
      <alignment horizontal="center" vertical="center" wrapText="1"/>
    </xf>
    <xf numFmtId="173" fontId="3" fillId="0" borderId="1" xfId="0" applyNumberFormat="1" applyFont="1" applyBorder="1" applyAlignment="1">
      <alignment horizontal="right" vertical="center" wrapText="1"/>
    </xf>
    <xf numFmtId="173" fontId="9" fillId="0" borderId="0" xfId="0" applyNumberFormat="1" applyFont="1" applyBorder="1" applyAlignment="1">
      <alignment horizontal="right" vertical="center" wrapText="1"/>
    </xf>
    <xf numFmtId="0" fontId="5" fillId="0" borderId="0" xfId="0" applyFont="1" applyBorder="1" applyAlignment="1">
      <alignment horizontal="right" vertical="center" wrapText="1"/>
    </xf>
    <xf numFmtId="1" fontId="3" fillId="0" borderId="1" xfId="0" applyNumberFormat="1" applyFont="1" applyFill="1" applyBorder="1" applyAlignment="1">
      <alignment vertical="center"/>
    </xf>
    <xf numFmtId="1" fontId="3" fillId="0" borderId="7" xfId="0" applyNumberFormat="1" applyFont="1" applyFill="1" applyBorder="1" applyAlignment="1">
      <alignment vertical="center"/>
    </xf>
    <xf numFmtId="168" fontId="3" fillId="2" borderId="0" xfId="0" applyNumberFormat="1" applyFont="1" applyFill="1" applyBorder="1" applyAlignment="1">
      <alignment horizontal="right" vertical="center"/>
    </xf>
    <xf numFmtId="168" fontId="4" fillId="2" borderId="0" xfId="0" applyNumberFormat="1" applyFont="1" applyFill="1" applyBorder="1" applyAlignment="1">
      <alignment horizontal="right" vertical="center"/>
    </xf>
    <xf numFmtId="173" fontId="3" fillId="2" borderId="1" xfId="0" applyNumberFormat="1" applyFont="1" applyFill="1" applyBorder="1" applyAlignment="1">
      <alignment horizontal="right" vertical="center"/>
    </xf>
    <xf numFmtId="1" fontId="4" fillId="2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right" vertical="center" wrapText="1" indent="1"/>
    </xf>
    <xf numFmtId="0" fontId="4" fillId="3" borderId="0" xfId="0" applyFont="1" applyFill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 indent="1"/>
    </xf>
    <xf numFmtId="0" fontId="0" fillId="0" borderId="0" xfId="0" applyAlignment="1">
      <alignment horizontal="right" vertical="center" wrapText="1"/>
    </xf>
    <xf numFmtId="0" fontId="4" fillId="3" borderId="0" xfId="0" applyFont="1" applyFill="1" applyAlignment="1">
      <alignment horizontal="right" vertical="center" wrapText="1"/>
    </xf>
    <xf numFmtId="171" fontId="3" fillId="0" borderId="1" xfId="0" applyNumberFormat="1" applyFont="1" applyBorder="1" applyAlignment="1">
      <alignment vertical="center" wrapText="1"/>
    </xf>
    <xf numFmtId="171" fontId="3" fillId="0" borderId="7" xfId="0" applyNumberFormat="1" applyFont="1" applyBorder="1" applyAlignment="1">
      <alignment vertical="center" wrapText="1"/>
    </xf>
    <xf numFmtId="171" fontId="4" fillId="3" borderId="0" xfId="0" applyNumberFormat="1" applyFont="1" applyFill="1" applyAlignment="1">
      <alignment vertical="center" wrapText="1"/>
    </xf>
    <xf numFmtId="1" fontId="3" fillId="3" borderId="1" xfId="0" applyNumberFormat="1" applyFont="1" applyFill="1" applyBorder="1" applyAlignment="1">
      <alignment vertical="center" wrapText="1"/>
    </xf>
    <xf numFmtId="1" fontId="3" fillId="3" borderId="7" xfId="0" applyNumberFormat="1" applyFont="1" applyFill="1" applyBorder="1" applyAlignment="1">
      <alignment vertical="center" wrapText="1"/>
    </xf>
    <xf numFmtId="1" fontId="4" fillId="3" borderId="0" xfId="0" applyNumberFormat="1" applyFont="1" applyFill="1" applyAlignment="1">
      <alignment horizontal="right" vertical="center" wrapText="1"/>
    </xf>
    <xf numFmtId="1" fontId="4" fillId="3" borderId="0" xfId="0" applyNumberFormat="1" applyFont="1" applyFill="1" applyAlignment="1">
      <alignment vertical="center" wrapText="1"/>
    </xf>
    <xf numFmtId="0" fontId="23" fillId="0" borderId="0" xfId="0" applyFont="1"/>
    <xf numFmtId="0" fontId="4" fillId="2" borderId="0" xfId="0" applyFont="1" applyFill="1" applyAlignment="1">
      <alignment vertical="center"/>
    </xf>
    <xf numFmtId="0" fontId="3" fillId="0" borderId="2" xfId="0" applyFont="1" applyFill="1" applyBorder="1" applyAlignment="1">
      <alignment horizontal="right" vertical="center" wrapText="1"/>
    </xf>
    <xf numFmtId="0" fontId="10" fillId="0" borderId="1" xfId="0" applyFont="1" applyFill="1" applyBorder="1" applyAlignment="1">
      <alignment horizontal="center" vertical="center" wrapText="1"/>
    </xf>
    <xf numFmtId="171" fontId="3" fillId="2" borderId="1" xfId="0" applyNumberFormat="1" applyFont="1" applyFill="1" applyBorder="1" applyAlignment="1">
      <alignment horizontal="right" vertical="center"/>
    </xf>
    <xf numFmtId="171" fontId="4" fillId="2" borderId="0" xfId="0" applyNumberFormat="1" applyFont="1" applyFill="1" applyBorder="1" applyAlignment="1">
      <alignment horizontal="right" vertical="center"/>
    </xf>
    <xf numFmtId="171" fontId="4" fillId="2" borderId="0" xfId="0" applyNumberFormat="1" applyFont="1" applyFill="1" applyBorder="1" applyAlignment="1">
      <alignment horizontal="left" vertical="center"/>
    </xf>
    <xf numFmtId="171" fontId="4" fillId="2" borderId="1" xfId="0" applyNumberFormat="1" applyFont="1" applyFill="1" applyBorder="1" applyAlignment="1">
      <alignment vertical="center" wrapText="1"/>
    </xf>
    <xf numFmtId="171" fontId="4" fillId="0" borderId="1" xfId="0" applyNumberFormat="1" applyFont="1" applyBorder="1" applyAlignment="1">
      <alignment vertical="center" wrapText="1"/>
    </xf>
    <xf numFmtId="171" fontId="4" fillId="2" borderId="1" xfId="0" applyNumberFormat="1" applyFont="1" applyFill="1" applyBorder="1" applyAlignment="1">
      <alignment horizontal="right" vertical="center"/>
    </xf>
    <xf numFmtId="171" fontId="3" fillId="0" borderId="2" xfId="0" applyNumberFormat="1" applyFont="1" applyBorder="1" applyAlignment="1">
      <alignment horizontal="right" vertical="center" wrapText="1"/>
    </xf>
    <xf numFmtId="171" fontId="3" fillId="0" borderId="7" xfId="0" applyNumberFormat="1" applyFont="1" applyBorder="1" applyAlignment="1">
      <alignment horizontal="right" vertical="center" wrapText="1"/>
    </xf>
    <xf numFmtId="171" fontId="9" fillId="2" borderId="1" xfId="0" applyNumberFormat="1" applyFont="1" applyFill="1" applyBorder="1" applyAlignment="1">
      <alignment horizontal="right" vertical="center" wrapText="1"/>
    </xf>
    <xf numFmtId="171" fontId="5" fillId="0" borderId="1" xfId="0" applyNumberFormat="1" applyFont="1" applyBorder="1" applyAlignment="1">
      <alignment horizontal="right" vertical="center" wrapText="1"/>
    </xf>
    <xf numFmtId="171" fontId="9" fillId="2" borderId="0" xfId="0" applyNumberFormat="1" applyFont="1" applyFill="1" applyBorder="1" applyAlignment="1">
      <alignment horizontal="right" vertical="center" wrapText="1"/>
    </xf>
    <xf numFmtId="171" fontId="9" fillId="0" borderId="0" xfId="0" applyNumberFormat="1" applyFont="1" applyBorder="1" applyAlignment="1">
      <alignment horizontal="right" vertical="center" wrapText="1"/>
    </xf>
    <xf numFmtId="0" fontId="4" fillId="2" borderId="0" xfId="0" applyNumberFormat="1" applyFont="1" applyFill="1" applyBorder="1" applyAlignment="1">
      <alignment vertical="center" wrapText="1"/>
    </xf>
    <xf numFmtId="171" fontId="5" fillId="2" borderId="0" xfId="0" applyNumberFormat="1" applyFont="1" applyFill="1" applyBorder="1" applyAlignment="1">
      <alignment horizontal="right" vertical="center" wrapText="1"/>
    </xf>
    <xf numFmtId="0" fontId="73" fillId="2" borderId="0" xfId="0" applyFont="1" applyFill="1" applyBorder="1" applyAlignment="1">
      <alignment vertical="center" wrapText="1"/>
    </xf>
    <xf numFmtId="0" fontId="81" fillId="2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 indent="2"/>
    </xf>
    <xf numFmtId="0" fontId="3" fillId="0" borderId="6" xfId="0" applyFont="1" applyFill="1" applyBorder="1" applyAlignment="1">
      <alignment vertical="center" wrapText="1"/>
    </xf>
    <xf numFmtId="171" fontId="3" fillId="0" borderId="6" xfId="0" applyNumberFormat="1" applyFont="1" applyFill="1" applyBorder="1" applyAlignment="1">
      <alignment horizontal="right" vertical="center" wrapText="1"/>
    </xf>
    <xf numFmtId="169" fontId="10" fillId="0" borderId="6" xfId="0" applyNumberFormat="1" applyFont="1" applyFill="1" applyBorder="1" applyAlignment="1">
      <alignment horizontal="center" vertical="center" wrapText="1"/>
    </xf>
    <xf numFmtId="169" fontId="3" fillId="0" borderId="6" xfId="0" applyNumberFormat="1" applyFont="1" applyFill="1" applyBorder="1" applyAlignment="1">
      <alignment horizontal="center" vertical="center" wrapText="1"/>
    </xf>
    <xf numFmtId="0" fontId="83" fillId="0" borderId="0" xfId="2" applyFont="1"/>
    <xf numFmtId="0" fontId="3" fillId="2" borderId="0" xfId="0" applyFont="1" applyFill="1" applyAlignment="1">
      <alignment vertical="center" wrapText="1"/>
    </xf>
    <xf numFmtId="0" fontId="83" fillId="0" borderId="0" xfId="2" applyFont="1" applyAlignment="1">
      <alignment vertical="center"/>
    </xf>
    <xf numFmtId="171" fontId="3" fillId="0" borderId="1" xfId="0" applyNumberFormat="1" applyFont="1" applyBorder="1" applyAlignment="1">
      <alignment horizontal="center" vertical="center" wrapText="1"/>
    </xf>
    <xf numFmtId="0" fontId="4" fillId="3" borderId="0" xfId="0" applyFont="1" applyFill="1" applyBorder="1" applyAlignment="1">
      <alignment horizontal="right" vertical="center" wrapText="1"/>
    </xf>
    <xf numFmtId="0" fontId="3" fillId="3" borderId="1" xfId="0" applyFont="1" applyFill="1" applyBorder="1"/>
    <xf numFmtId="171" fontId="13" fillId="0" borderId="0" xfId="0" applyNumberFormat="1" applyFont="1" applyAlignment="1">
      <alignment horizontal="right" vertical="center" wrapText="1"/>
    </xf>
    <xf numFmtId="0" fontId="23" fillId="0" borderId="0" xfId="2" applyFont="1" applyFill="1" applyBorder="1" applyAlignment="1">
      <alignment horizontal="left" vertical="center" wrapText="1"/>
    </xf>
    <xf numFmtId="171" fontId="3" fillId="0" borderId="7" xfId="0" applyNumberFormat="1" applyFont="1" applyFill="1" applyBorder="1" applyAlignment="1">
      <alignment horizontal="right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171" fontId="4" fillId="2" borderId="2" xfId="0" applyNumberFormat="1" applyFont="1" applyFill="1" applyBorder="1" applyAlignment="1">
      <alignment horizontal="center" vertical="center" wrapText="1"/>
    </xf>
    <xf numFmtId="171" fontId="5" fillId="2" borderId="2" xfId="0" applyNumberFormat="1" applyFont="1" applyFill="1" applyBorder="1" applyAlignment="1">
      <alignment horizontal="center" vertical="center" wrapText="1"/>
    </xf>
    <xf numFmtId="171" fontId="4" fillId="0" borderId="0" xfId="0" applyNumberFormat="1" applyFont="1" applyFill="1" applyBorder="1" applyAlignment="1">
      <alignment horizontal="right" vertical="center"/>
    </xf>
    <xf numFmtId="171" fontId="3" fillId="0" borderId="0" xfId="0" applyNumberFormat="1" applyFont="1" applyBorder="1" applyAlignment="1">
      <alignment vertical="center" wrapText="1"/>
    </xf>
    <xf numFmtId="1" fontId="3" fillId="3" borderId="7" xfId="0" applyNumberFormat="1" applyFont="1" applyFill="1" applyBorder="1" applyAlignment="1">
      <alignment horizontal="right" vertical="center" wrapText="1"/>
    </xf>
    <xf numFmtId="1" fontId="3" fillId="3" borderId="0" xfId="0" applyNumberFormat="1" applyFont="1" applyFill="1" applyBorder="1" applyAlignment="1">
      <alignment vertical="center" wrapText="1"/>
    </xf>
    <xf numFmtId="1" fontId="4" fillId="3" borderId="0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3" fillId="0" borderId="7" xfId="0" applyFont="1" applyFill="1" applyBorder="1" applyAlignment="1">
      <alignment horizontal="right" vertical="center" wrapText="1"/>
    </xf>
    <xf numFmtId="168" fontId="4" fillId="0" borderId="1" xfId="0" applyNumberFormat="1" applyFont="1" applyFill="1" applyBorder="1" applyAlignment="1">
      <alignment horizontal="right" vertical="center"/>
    </xf>
    <xf numFmtId="168" fontId="3" fillId="0" borderId="1" xfId="0" applyNumberFormat="1" applyFont="1" applyFill="1" applyBorder="1" applyAlignment="1">
      <alignment horizontal="right" vertical="center"/>
    </xf>
    <xf numFmtId="168" fontId="3" fillId="0" borderId="1" xfId="0" applyNumberFormat="1" applyFont="1" applyFill="1" applyBorder="1" applyAlignment="1">
      <alignment horizontal="right" vertical="center" wrapText="1"/>
    </xf>
    <xf numFmtId="168" fontId="4" fillId="0" borderId="1" xfId="0" applyNumberFormat="1" applyFont="1" applyFill="1" applyBorder="1" applyAlignment="1">
      <alignment horizontal="right" vertical="center" wrapText="1"/>
    </xf>
    <xf numFmtId="0" fontId="83" fillId="0" borderId="0" xfId="0" applyFont="1"/>
    <xf numFmtId="168" fontId="3" fillId="0" borderId="0" xfId="0" applyNumberFormat="1" applyFont="1" applyBorder="1" applyAlignment="1">
      <alignment vertical="center" wrapText="1"/>
    </xf>
    <xf numFmtId="171" fontId="4" fillId="0" borderId="0" xfId="0" applyNumberFormat="1" applyFont="1" applyBorder="1" applyAlignment="1">
      <alignment vertical="center" wrapText="1"/>
    </xf>
    <xf numFmtId="0" fontId="83" fillId="0" borderId="0" xfId="2" applyFont="1" applyFill="1" applyBorder="1" applyAlignment="1">
      <alignment horizontal="left" vertical="center" indent="1"/>
    </xf>
    <xf numFmtId="0" fontId="3" fillId="0" borderId="2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right" vertical="center"/>
    </xf>
    <xf numFmtId="0" fontId="4" fillId="0" borderId="2" xfId="0" applyFont="1" applyBorder="1" applyAlignment="1">
      <alignment horizontal="left" vertical="center"/>
    </xf>
    <xf numFmtId="1" fontId="4" fillId="0" borderId="2" xfId="0" applyNumberFormat="1" applyFont="1" applyBorder="1" applyAlignment="1">
      <alignment horizontal="right" vertical="center" wrapText="1"/>
    </xf>
    <xf numFmtId="171" fontId="3" fillId="2" borderId="7" xfId="0" applyNumberFormat="1" applyFont="1" applyFill="1" applyBorder="1" applyAlignment="1">
      <alignment horizontal="right" vertical="center"/>
    </xf>
    <xf numFmtId="1" fontId="3" fillId="2" borderId="2" xfId="0" applyNumberFormat="1" applyFont="1" applyFill="1" applyBorder="1" applyAlignment="1">
      <alignment horizontal="right" vertical="center"/>
    </xf>
    <xf numFmtId="171" fontId="3" fillId="2" borderId="2" xfId="0" applyNumberFormat="1" applyFont="1" applyFill="1" applyBorder="1" applyAlignment="1">
      <alignment horizontal="right" vertical="center"/>
    </xf>
    <xf numFmtId="0" fontId="4" fillId="0" borderId="2" xfId="0" applyFont="1" applyBorder="1" applyAlignment="1">
      <alignment horizontal="left" vertical="center" wrapText="1" indent="1"/>
    </xf>
    <xf numFmtId="171" fontId="3" fillId="0" borderId="1" xfId="0" applyNumberFormat="1" applyFont="1" applyFill="1" applyBorder="1" applyAlignment="1">
      <alignment horizontal="right" vertical="center"/>
    </xf>
    <xf numFmtId="171" fontId="4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73" fontId="3" fillId="0" borderId="1" xfId="0" applyNumberFormat="1" applyFont="1" applyBorder="1" applyAlignment="1">
      <alignment vertical="center" wrapText="1"/>
    </xf>
    <xf numFmtId="173" fontId="3" fillId="2" borderId="1" xfId="0" applyNumberFormat="1" applyFont="1" applyFill="1" applyBorder="1" applyAlignment="1">
      <alignment horizontal="right" vertical="center" wrapText="1"/>
    </xf>
    <xf numFmtId="171" fontId="4" fillId="2" borderId="1" xfId="0" applyNumberFormat="1" applyFont="1" applyFill="1" applyBorder="1" applyAlignment="1">
      <alignment horizontal="right" vertical="center" wrapText="1"/>
    </xf>
    <xf numFmtId="168" fontId="3" fillId="0" borderId="7" xfId="0" applyNumberFormat="1" applyFont="1" applyFill="1" applyBorder="1" applyAlignment="1">
      <alignment horizontal="right" vertical="center" wrapText="1"/>
    </xf>
    <xf numFmtId="0" fontId="3" fillId="0" borderId="1" xfId="0" applyFont="1" applyFill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center" vertical="center" wrapText="1"/>
    </xf>
    <xf numFmtId="171" fontId="3" fillId="0" borderId="1" xfId="0" applyNumberFormat="1" applyFont="1" applyFill="1" applyBorder="1" applyAlignment="1">
      <alignment horizontal="center" vertical="center" wrapText="1"/>
    </xf>
    <xf numFmtId="171" fontId="9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171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169" fontId="10" fillId="0" borderId="1" xfId="0" applyNumberFormat="1" applyFont="1" applyFill="1" applyBorder="1" applyAlignment="1">
      <alignment horizontal="center" vertical="center" wrapText="1"/>
    </xf>
    <xf numFmtId="169" fontId="7" fillId="0" borderId="1" xfId="0" applyNumberFormat="1" applyFont="1" applyFill="1" applyBorder="1" applyAlignment="1">
      <alignment horizontal="center" vertical="center" wrapText="1"/>
    </xf>
    <xf numFmtId="49" fontId="10" fillId="0" borderId="6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169" fontId="10" fillId="0" borderId="0" xfId="0" applyNumberFormat="1" applyFont="1" applyFill="1" applyBorder="1" applyAlignment="1">
      <alignment horizontal="center" vertical="center" wrapText="1"/>
    </xf>
    <xf numFmtId="171" fontId="3" fillId="0" borderId="0" xfId="0" applyNumberFormat="1" applyFont="1" applyFill="1" applyBorder="1" applyAlignment="1">
      <alignment horizontal="right" vertical="center" wrapText="1"/>
    </xf>
    <xf numFmtId="169" fontId="7" fillId="0" borderId="0" xfId="0" applyNumberFormat="1" applyFont="1" applyFill="1" applyBorder="1" applyAlignment="1">
      <alignment horizontal="center" vertical="center" wrapText="1"/>
    </xf>
    <xf numFmtId="169" fontId="11" fillId="2" borderId="0" xfId="0" applyNumberFormat="1" applyFont="1" applyFill="1" applyBorder="1" applyAlignment="1">
      <alignment horizontal="center" vertical="center" wrapText="1"/>
    </xf>
    <xf numFmtId="169" fontId="4" fillId="2" borderId="0" xfId="0" applyNumberFormat="1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 indent="1"/>
    </xf>
    <xf numFmtId="171" fontId="4" fillId="2" borderId="7" xfId="0" applyNumberFormat="1" applyFont="1" applyFill="1" applyBorder="1" applyAlignment="1">
      <alignment horizontal="right" vertical="center" wrapText="1"/>
    </xf>
    <xf numFmtId="0" fontId="2" fillId="0" borderId="1" xfId="0" applyFont="1" applyFill="1" applyBorder="1"/>
    <xf numFmtId="0" fontId="4" fillId="0" borderId="1" xfId="0" applyFont="1" applyFill="1" applyBorder="1"/>
    <xf numFmtId="0" fontId="3" fillId="0" borderId="1" xfId="0" applyFont="1" applyFill="1" applyBorder="1"/>
    <xf numFmtId="171" fontId="3" fillId="2" borderId="1" xfId="0" applyNumberFormat="1" applyFont="1" applyFill="1" applyBorder="1" applyAlignment="1">
      <alignment horizontal="right" vertical="center" wrapText="1"/>
    </xf>
    <xf numFmtId="0" fontId="3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right" vertical="center" wrapText="1"/>
    </xf>
    <xf numFmtId="0" fontId="4" fillId="2" borderId="0" xfId="0" applyFont="1" applyFill="1" applyAlignment="1">
      <alignment horizontal="center" vertical="center" wrapText="1"/>
    </xf>
    <xf numFmtId="0" fontId="22" fillId="0" borderId="0" xfId="2"/>
    <xf numFmtId="0" fontId="18" fillId="0" borderId="0" xfId="356" applyProtection="1">
      <protection locked="0"/>
    </xf>
    <xf numFmtId="171" fontId="3" fillId="0" borderId="2" xfId="0" applyNumberFormat="1" applyFont="1" applyFill="1" applyBorder="1" applyAlignment="1">
      <alignment horizontal="right" vertical="center" wrapText="1"/>
    </xf>
    <xf numFmtId="0" fontId="4" fillId="55" borderId="2" xfId="0" applyFont="1" applyFill="1" applyBorder="1" applyAlignment="1">
      <alignment horizontal="left" vertical="center" wrapText="1" indent="1"/>
    </xf>
    <xf numFmtId="0" fontId="4" fillId="55" borderId="1" xfId="0" applyFont="1" applyFill="1" applyBorder="1" applyAlignment="1">
      <alignment horizontal="left" vertical="center" wrapText="1" indent="1"/>
    </xf>
    <xf numFmtId="171" fontId="4" fillId="55" borderId="1" xfId="0" applyNumberFormat="1" applyFont="1" applyFill="1" applyBorder="1" applyAlignment="1">
      <alignment horizontal="right" vertical="center" wrapText="1"/>
    </xf>
    <xf numFmtId="171" fontId="0" fillId="0" borderId="0" xfId="0" applyNumberFormat="1" applyAlignment="1">
      <alignment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  <xf numFmtId="171" fontId="4" fillId="0" borderId="0" xfId="0" applyNumberFormat="1" applyFont="1" applyAlignment="1">
      <alignment horizontal="right"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1" fontId="3" fillId="0" borderId="0" xfId="0" applyNumberFormat="1" applyFont="1" applyAlignment="1">
      <alignment vertical="center" wrapText="1"/>
    </xf>
    <xf numFmtId="171" fontId="4" fillId="0" borderId="0" xfId="0" applyNumberFormat="1" applyFont="1" applyFill="1" applyBorder="1" applyAlignment="1">
      <alignment horizontal="right" vertical="center" wrapText="1"/>
    </xf>
    <xf numFmtId="0" fontId="3" fillId="2" borderId="0" xfId="0" applyFont="1" applyFill="1" applyBorder="1" applyAlignment="1">
      <alignment vertical="center" wrapText="1"/>
    </xf>
    <xf numFmtId="171" fontId="4" fillId="2" borderId="2" xfId="0" applyNumberFormat="1" applyFont="1" applyFill="1" applyBorder="1" applyAlignment="1">
      <alignment horizontal="right" vertical="center" wrapText="1"/>
    </xf>
    <xf numFmtId="0" fontId="3" fillId="2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171" fontId="3" fillId="2" borderId="2" xfId="0" applyNumberFormat="1" applyFont="1" applyFill="1" applyBorder="1" applyAlignment="1">
      <alignment horizontal="right" vertical="center" wrapText="1"/>
    </xf>
    <xf numFmtId="0" fontId="3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right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168" fontId="0" fillId="0" borderId="0" xfId="0" applyNumberFormat="1" applyBorder="1"/>
    <xf numFmtId="0" fontId="3" fillId="0" borderId="0" xfId="0" applyFont="1" applyBorder="1" applyAlignment="1">
      <alignment horizontal="left" vertical="center" wrapText="1" indent="2"/>
    </xf>
    <xf numFmtId="0" fontId="0" fillId="0" borderId="0" xfId="0" applyFill="1" applyBorder="1"/>
    <xf numFmtId="0" fontId="8" fillId="0" borderId="0" xfId="0" applyFont="1" applyFill="1" applyBorder="1"/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171" fontId="4" fillId="0" borderId="23" xfId="0" applyNumberFormat="1" applyFont="1" applyFill="1" applyBorder="1" applyAlignment="1">
      <alignment horizontal="right" vertical="center" wrapText="1"/>
    </xf>
    <xf numFmtId="171" fontId="21" fillId="0" borderId="23" xfId="0" applyNumberFormat="1" applyFont="1" applyFill="1" applyBorder="1" applyAlignment="1">
      <alignment horizontal="right" vertical="center" wrapText="1"/>
    </xf>
    <xf numFmtId="171" fontId="4" fillId="4" borderId="23" xfId="0" applyNumberFormat="1" applyFont="1" applyFill="1" applyBorder="1" applyAlignment="1">
      <alignment horizontal="right" vertical="center" wrapText="1"/>
    </xf>
    <xf numFmtId="171" fontId="3" fillId="0" borderId="23" xfId="0" applyNumberFormat="1" applyFont="1" applyFill="1" applyBorder="1" applyAlignment="1">
      <alignment horizontal="right" vertical="center" wrapText="1"/>
    </xf>
    <xf numFmtId="171" fontId="3" fillId="4" borderId="23" xfId="0" applyNumberFormat="1" applyFont="1" applyFill="1" applyBorder="1" applyAlignment="1">
      <alignment horizontal="right" vertical="center" wrapText="1"/>
    </xf>
    <xf numFmtId="171" fontId="1" fillId="0" borderId="0" xfId="0" applyNumberFormat="1" applyFont="1" applyAlignment="1">
      <alignment vertical="center"/>
    </xf>
    <xf numFmtId="173" fontId="15" fillId="0" borderId="0" xfId="0" applyNumberFormat="1" applyFont="1" applyFill="1" applyBorder="1" applyAlignment="1">
      <alignment horizontal="right" vertical="center" wrapText="1"/>
    </xf>
    <xf numFmtId="168" fontId="2" fillId="0" borderId="0" xfId="0" applyNumberFormat="1" applyFont="1" applyFill="1" applyBorder="1" applyAlignment="1">
      <alignment horizontal="left" vertical="center" wrapText="1"/>
    </xf>
    <xf numFmtId="171" fontId="15" fillId="0" borderId="0" xfId="0" applyNumberFormat="1" applyFont="1" applyFill="1" applyBorder="1" applyAlignment="1">
      <alignment horizontal="right" vertical="center" wrapText="1"/>
    </xf>
    <xf numFmtId="0" fontId="15" fillId="2" borderId="22" xfId="0" applyFont="1" applyFill="1" applyBorder="1" applyAlignment="1">
      <alignment vertical="center" wrapText="1"/>
    </xf>
    <xf numFmtId="168" fontId="15" fillId="0" borderId="22" xfId="0" applyNumberFormat="1" applyFont="1" applyFill="1" applyBorder="1" applyAlignment="1">
      <alignment horizontal="right" vertical="center" wrapText="1"/>
    </xf>
    <xf numFmtId="168" fontId="2" fillId="0" borderId="22" xfId="0" applyNumberFormat="1" applyFont="1" applyFill="1" applyBorder="1" applyAlignment="1">
      <alignment horizontal="left" vertical="center" wrapText="1"/>
    </xf>
    <xf numFmtId="0" fontId="2" fillId="2" borderId="0" xfId="0" applyFont="1" applyFill="1" applyAlignment="1">
      <alignment vertical="center" wrapText="1"/>
    </xf>
    <xf numFmtId="168" fontId="2" fillId="0" borderId="0" xfId="0" applyNumberFormat="1" applyFont="1" applyFill="1" applyBorder="1" applyAlignment="1">
      <alignment horizontal="right" vertical="center" wrapText="1"/>
    </xf>
    <xf numFmtId="168" fontId="15" fillId="0" borderId="0" xfId="0" applyNumberFormat="1" applyFont="1" applyFill="1" applyBorder="1" applyAlignment="1">
      <alignment horizontal="right" vertical="center" wrapText="1"/>
    </xf>
    <xf numFmtId="0" fontId="2" fillId="2" borderId="22" xfId="0" applyFont="1" applyFill="1" applyBorder="1" applyAlignment="1">
      <alignment vertical="center" wrapText="1"/>
    </xf>
    <xf numFmtId="168" fontId="2" fillId="0" borderId="22" xfId="0" applyNumberFormat="1" applyFont="1" applyFill="1" applyBorder="1" applyAlignment="1">
      <alignment horizontal="right" vertical="center" wrapText="1"/>
    </xf>
    <xf numFmtId="0" fontId="2" fillId="2" borderId="0" xfId="0" applyFont="1" applyFill="1" applyBorder="1" applyAlignment="1">
      <alignment vertical="center" wrapText="1"/>
    </xf>
    <xf numFmtId="168" fontId="3" fillId="0" borderId="0" xfId="0" applyNumberFormat="1" applyFont="1" applyFill="1" applyBorder="1" applyAlignment="1">
      <alignment horizontal="left" vertical="center" wrapText="1"/>
    </xf>
    <xf numFmtId="168" fontId="2" fillId="0" borderId="0" xfId="0" applyNumberFormat="1" applyFont="1" applyFill="1" applyBorder="1" applyAlignment="1">
      <alignment horizontal="center" vertical="center" wrapText="1"/>
    </xf>
    <xf numFmtId="168" fontId="20" fillId="0" borderId="0" xfId="2" applyNumberFormat="1" applyFont="1" applyFill="1" applyBorder="1" applyAlignment="1">
      <alignment horizontal="left" vertical="center"/>
    </xf>
    <xf numFmtId="0" fontId="79" fillId="0" borderId="0" xfId="0" applyFont="1" applyAlignment="1">
      <alignment horizontal="center"/>
    </xf>
    <xf numFmtId="0" fontId="79" fillId="0" borderId="0" xfId="0" applyFont="1" applyAlignment="1"/>
    <xf numFmtId="168" fontId="4" fillId="2" borderId="0" xfId="0" applyNumberFormat="1" applyFont="1" applyFill="1" applyBorder="1" applyAlignment="1">
      <alignment horizontal="left" wrapText="1"/>
    </xf>
    <xf numFmtId="49" fontId="4" fillId="2" borderId="0" xfId="0" applyNumberFormat="1" applyFont="1" applyFill="1" applyBorder="1" applyAlignment="1">
      <alignment horizontal="right" wrapText="1"/>
    </xf>
    <xf numFmtId="168" fontId="4" fillId="2" borderId="0" xfId="0" applyNumberFormat="1" applyFont="1" applyFill="1" applyBorder="1" applyAlignment="1">
      <alignment horizontal="right" wrapText="1"/>
    </xf>
    <xf numFmtId="168" fontId="3" fillId="2" borderId="7" xfId="0" applyNumberFormat="1" applyFont="1" applyFill="1" applyBorder="1" applyAlignment="1">
      <alignment horizontal="right" vertical="center" wrapText="1"/>
    </xf>
    <xf numFmtId="0" fontId="4" fillId="2" borderId="0" xfId="0" applyFont="1" applyFill="1" applyAlignment="1">
      <alignment horizontal="left" vertical="center" wrapText="1"/>
    </xf>
    <xf numFmtId="168" fontId="4" fillId="4" borderId="0" xfId="0" applyNumberFormat="1" applyFont="1" applyFill="1" applyBorder="1" applyAlignment="1">
      <alignment horizontal="right" vertical="center" wrapText="1"/>
    </xf>
    <xf numFmtId="0" fontId="30" fillId="0" borderId="0" xfId="0" applyFont="1" applyAlignment="1">
      <alignment vertical="center"/>
    </xf>
    <xf numFmtId="168" fontId="4" fillId="3" borderId="0" xfId="0" applyNumberFormat="1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right" vertical="center"/>
    </xf>
    <xf numFmtId="0" fontId="3" fillId="0" borderId="1" xfId="0" applyFont="1" applyBorder="1" applyAlignment="1">
      <alignment vertical="center"/>
    </xf>
    <xf numFmtId="168" fontId="3" fillId="0" borderId="1" xfId="0" applyNumberFormat="1" applyFont="1" applyBorder="1" applyAlignment="1">
      <alignment horizontal="right" vertical="center"/>
    </xf>
    <xf numFmtId="0" fontId="3" fillId="0" borderId="7" xfId="0" applyFont="1" applyBorder="1" applyAlignment="1">
      <alignment vertical="center"/>
    </xf>
    <xf numFmtId="168" fontId="3" fillId="0" borderId="7" xfId="0" applyNumberFormat="1" applyFont="1" applyBorder="1" applyAlignment="1">
      <alignment horizontal="right" vertical="center"/>
    </xf>
    <xf numFmtId="168" fontId="4" fillId="3" borderId="0" xfId="0" applyNumberFormat="1" applyFont="1" applyFill="1" applyBorder="1" applyAlignment="1">
      <alignment horizontal="right" vertical="center" wrapText="1"/>
    </xf>
    <xf numFmtId="176" fontId="0" fillId="0" borderId="0" xfId="0" applyNumberFormat="1"/>
    <xf numFmtId="0" fontId="3" fillId="0" borderId="2" xfId="0" applyFont="1" applyBorder="1" applyAlignment="1">
      <alignment vertical="center"/>
    </xf>
    <xf numFmtId="0" fontId="83" fillId="0" borderId="0" xfId="2" applyFont="1" applyFill="1" applyBorder="1" applyAlignment="1">
      <alignment vertical="center"/>
    </xf>
    <xf numFmtId="0" fontId="5" fillId="2" borderId="0" xfId="0" applyFont="1" applyFill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 wrapText="1"/>
    </xf>
    <xf numFmtId="168" fontId="5" fillId="2" borderId="0" xfId="0" applyNumberFormat="1" applyFont="1" applyFill="1" applyAlignment="1">
      <alignment horizontal="right" vertical="center"/>
    </xf>
    <xf numFmtId="3" fontId="3" fillId="2" borderId="1" xfId="0" applyNumberFormat="1" applyFont="1" applyFill="1" applyBorder="1" applyAlignment="1">
      <alignment horizontal="right" vertical="center" wrapText="1"/>
    </xf>
    <xf numFmtId="3" fontId="3" fillId="0" borderId="1" xfId="0" applyNumberFormat="1" applyFont="1" applyBorder="1" applyAlignment="1">
      <alignment horizontal="right" vertical="center" wrapText="1"/>
    </xf>
    <xf numFmtId="0" fontId="4" fillId="0" borderId="2" xfId="0" applyFont="1" applyBorder="1" applyAlignment="1">
      <alignment horizontal="left" vertical="center" wrapText="1"/>
    </xf>
    <xf numFmtId="168" fontId="3" fillId="2" borderId="2" xfId="0" applyNumberFormat="1" applyFont="1" applyFill="1" applyBorder="1" applyAlignment="1">
      <alignment horizontal="right" vertical="center" wrapText="1"/>
    </xf>
    <xf numFmtId="0" fontId="8" fillId="0" borderId="0" xfId="2" applyFont="1"/>
    <xf numFmtId="0" fontId="4" fillId="0" borderId="2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168" fontId="3" fillId="0" borderId="1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8" fillId="0" borderId="0" xfId="0" applyFont="1" applyAlignment="1">
      <alignment horizontal="left"/>
    </xf>
    <xf numFmtId="168" fontId="21" fillId="0" borderId="1" xfId="0" applyNumberFormat="1" applyFont="1" applyFill="1" applyBorder="1" applyAlignment="1">
      <alignment horizontal="right" vertical="center" wrapText="1"/>
    </xf>
    <xf numFmtId="168" fontId="20" fillId="0" borderId="1" xfId="0" applyNumberFormat="1" applyFont="1" applyFill="1" applyBorder="1" applyAlignment="1">
      <alignment horizontal="right" vertical="center" wrapText="1"/>
    </xf>
    <xf numFmtId="0" fontId="16" fillId="0" borderId="0" xfId="0" applyFont="1" applyAlignment="1">
      <alignment horizontal="center" vertical="center" wrapText="1"/>
    </xf>
    <xf numFmtId="0" fontId="22" fillId="0" borderId="0" xfId="2" applyAlignment="1">
      <alignment vertical="center" wrapText="1"/>
    </xf>
    <xf numFmtId="3" fontId="0" fillId="0" borderId="0" xfId="0" applyNumberFormat="1" applyAlignment="1">
      <alignment vertical="center" wrapText="1"/>
    </xf>
    <xf numFmtId="1" fontId="0" fillId="0" borderId="0" xfId="0" applyNumberFormat="1" applyAlignment="1">
      <alignment vertical="center" wrapText="1"/>
    </xf>
    <xf numFmtId="0" fontId="109" fillId="0" borderId="0" xfId="0" applyFont="1"/>
    <xf numFmtId="168" fontId="3" fillId="2" borderId="1" xfId="0" applyNumberFormat="1" applyFont="1" applyFill="1" applyBorder="1" applyAlignment="1">
      <alignment vertical="center" wrapText="1"/>
    </xf>
    <xf numFmtId="168" fontId="3" fillId="0" borderId="1" xfId="0" applyNumberFormat="1" applyFont="1" applyBorder="1" applyAlignment="1">
      <alignment vertical="center" wrapText="1"/>
    </xf>
    <xf numFmtId="0" fontId="83" fillId="0" borderId="0" xfId="2" applyFont="1" applyAlignment="1">
      <alignment horizontal="left"/>
    </xf>
    <xf numFmtId="0" fontId="2" fillId="0" borderId="0" xfId="0" applyFont="1"/>
    <xf numFmtId="0" fontId="15" fillId="3" borderId="0" xfId="0" applyFont="1" applyFill="1" applyAlignment="1"/>
    <xf numFmtId="0" fontId="2" fillId="3" borderId="0" xfId="0" applyFont="1" applyFill="1" applyAlignment="1"/>
    <xf numFmtId="165" fontId="2" fillId="3" borderId="0" xfId="0" applyNumberFormat="1" applyFont="1" applyFill="1" applyAlignment="1">
      <alignment horizontal="right"/>
    </xf>
    <xf numFmtId="0" fontId="2" fillId="3" borderId="0" xfId="0" applyFont="1" applyFill="1" applyAlignment="1">
      <alignment horizontal="right"/>
    </xf>
    <xf numFmtId="165" fontId="2" fillId="0" borderId="0" xfId="0" applyNumberFormat="1" applyFont="1"/>
    <xf numFmtId="1" fontId="2" fillId="0" borderId="0" xfId="0" applyNumberFormat="1" applyFont="1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4" fillId="56" borderId="0" xfId="0" applyFont="1" applyFill="1" applyAlignment="1">
      <alignment horizontal="left" vertical="center" wrapText="1"/>
    </xf>
    <xf numFmtId="0" fontId="4" fillId="56" borderId="0" xfId="0" applyFont="1" applyFill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168" fontId="4" fillId="56" borderId="1" xfId="0" applyNumberFormat="1" applyFont="1" applyFill="1" applyBorder="1" applyAlignment="1">
      <alignment horizontal="right" vertical="center" wrapText="1"/>
    </xf>
    <xf numFmtId="0" fontId="3" fillId="0" borderId="1" xfId="0" applyFont="1" applyBorder="1" applyAlignment="1">
      <alignment horizontal="left" vertical="center" wrapText="1"/>
    </xf>
    <xf numFmtId="168" fontId="3" fillId="56" borderId="1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/>
    </xf>
    <xf numFmtId="168" fontId="3" fillId="0" borderId="0" xfId="0" applyNumberFormat="1" applyFont="1" applyAlignment="1">
      <alignment horizontal="right" vertical="center" wrapText="1"/>
    </xf>
    <xf numFmtId="0" fontId="4" fillId="0" borderId="7" xfId="0" applyFont="1" applyBorder="1" applyAlignment="1">
      <alignment horizontal="left" vertical="center" wrapText="1"/>
    </xf>
    <xf numFmtId="168" fontId="4" fillId="0" borderId="7" xfId="0" applyNumberFormat="1" applyFont="1" applyBorder="1" applyAlignment="1">
      <alignment horizontal="right" vertical="center" wrapText="1"/>
    </xf>
    <xf numFmtId="0" fontId="3" fillId="0" borderId="2" xfId="0" applyFont="1" applyBorder="1" applyAlignment="1">
      <alignment horizontal="left" vertical="center" wrapText="1" indent="2"/>
    </xf>
    <xf numFmtId="168" fontId="3" fillId="56" borderId="0" xfId="0" applyNumberFormat="1" applyFont="1" applyFill="1" applyBorder="1" applyAlignment="1">
      <alignment horizontal="right" vertical="center" wrapText="1"/>
    </xf>
    <xf numFmtId="168" fontId="4" fillId="56" borderId="0" xfId="0" applyNumberFormat="1" applyFont="1" applyFill="1" applyBorder="1" applyAlignment="1">
      <alignment horizontal="left" vertical="center" wrapText="1"/>
    </xf>
    <xf numFmtId="168" fontId="4" fillId="56" borderId="0" xfId="0" applyNumberFormat="1" applyFont="1" applyFill="1" applyBorder="1" applyAlignment="1">
      <alignment horizontal="right" vertical="center" wrapText="1"/>
    </xf>
    <xf numFmtId="0" fontId="5" fillId="2" borderId="0" xfId="0" applyFont="1" applyFill="1" applyAlignment="1">
      <alignment vertical="center"/>
    </xf>
    <xf numFmtId="168" fontId="3" fillId="0" borderId="0" xfId="0" applyNumberFormat="1" applyFont="1" applyBorder="1" applyAlignment="1">
      <alignment horizontal="right" vertical="center"/>
    </xf>
    <xf numFmtId="168" fontId="4" fillId="2" borderId="0" xfId="0" applyNumberFormat="1" applyFont="1" applyFill="1" applyAlignment="1">
      <alignment horizontal="right" vertical="center"/>
    </xf>
    <xf numFmtId="0" fontId="109" fillId="0" borderId="0" xfId="0" applyFont="1" applyAlignment="1">
      <alignment vertical="center"/>
    </xf>
    <xf numFmtId="168" fontId="0" fillId="0" borderId="0" xfId="0" applyNumberFormat="1" applyAlignment="1">
      <alignment horizontal="left"/>
    </xf>
    <xf numFmtId="0" fontId="4" fillId="56" borderId="0" xfId="0" applyFont="1" applyFill="1" applyAlignment="1">
      <alignment vertical="center" wrapText="1"/>
    </xf>
    <xf numFmtId="0" fontId="4" fillId="56" borderId="0" xfId="0" applyFont="1" applyFill="1" applyAlignment="1">
      <alignment horizontal="right" vertical="center" wrapText="1"/>
    </xf>
    <xf numFmtId="168" fontId="4" fillId="0" borderId="0" xfId="0" applyNumberFormat="1" applyFont="1" applyAlignment="1">
      <alignment horizontal="right" vertical="center" wrapText="1"/>
    </xf>
    <xf numFmtId="0" fontId="3" fillId="0" borderId="7" xfId="0" applyFont="1" applyBorder="1" applyAlignment="1">
      <alignment horizontal="left" vertical="center" wrapText="1" indent="2"/>
    </xf>
    <xf numFmtId="168" fontId="3" fillId="56" borderId="7" xfId="0" applyNumberFormat="1" applyFont="1" applyFill="1" applyBorder="1" applyAlignment="1">
      <alignment horizontal="right" vertical="center" wrapText="1"/>
    </xf>
    <xf numFmtId="0" fontId="4" fillId="56" borderId="0" xfId="0" applyFont="1" applyFill="1" applyBorder="1" applyAlignment="1">
      <alignment horizontal="right" vertical="center" wrapText="1"/>
    </xf>
    <xf numFmtId="0" fontId="23" fillId="0" borderId="0" xfId="2" applyFont="1" applyAlignment="1">
      <alignment horizontal="left"/>
    </xf>
    <xf numFmtId="1" fontId="0" fillId="0" borderId="0" xfId="0" applyNumberFormat="1" applyAlignment="1">
      <alignment horizontal="right"/>
    </xf>
    <xf numFmtId="0" fontId="2" fillId="2" borderId="0" xfId="0" applyFont="1" applyFill="1" applyAlignment="1">
      <alignment horizontal="right" vertical="center" wrapText="1"/>
    </xf>
    <xf numFmtId="0" fontId="15" fillId="2" borderId="0" xfId="0" applyFont="1" applyFill="1" applyAlignment="1">
      <alignment horizontal="right" vertical="center" wrapText="1"/>
    </xf>
    <xf numFmtId="0" fontId="15" fillId="2" borderId="0" xfId="0" applyFont="1" applyFill="1" applyBorder="1" applyAlignment="1">
      <alignment horizontal="right" vertical="center" wrapText="1"/>
    </xf>
    <xf numFmtId="168" fontId="15" fillId="0" borderId="24" xfId="0" applyNumberFormat="1" applyFont="1" applyFill="1" applyBorder="1" applyAlignment="1">
      <alignment horizontal="right" vertical="center" wrapText="1"/>
    </xf>
    <xf numFmtId="168" fontId="15" fillId="2" borderId="24" xfId="0" applyNumberFormat="1" applyFont="1" applyFill="1" applyBorder="1" applyAlignment="1">
      <alignment horizontal="right" vertical="center" wrapText="1"/>
    </xf>
    <xf numFmtId="168" fontId="2" fillId="0" borderId="24" xfId="0" applyNumberFormat="1" applyFont="1" applyBorder="1" applyAlignment="1">
      <alignment horizontal="right" vertical="center" wrapText="1"/>
    </xf>
    <xf numFmtId="0" fontId="1" fillId="0" borderId="0" xfId="0" applyFont="1" applyAlignment="1">
      <alignment vertical="center" wrapText="1"/>
    </xf>
    <xf numFmtId="0" fontId="15" fillId="2" borderId="0" xfId="0" applyFont="1" applyFill="1" applyBorder="1" applyAlignment="1">
      <alignment horizontal="right" vertical="center" wrapText="1" indent="1"/>
    </xf>
    <xf numFmtId="0" fontId="15" fillId="2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vertical="center" wrapText="1"/>
    </xf>
    <xf numFmtId="0" fontId="2" fillId="0" borderId="24" xfId="0" applyFont="1" applyBorder="1" applyAlignment="1">
      <alignment horizontal="left" vertical="center" wrapText="1" indent="1"/>
    </xf>
    <xf numFmtId="168" fontId="2" fillId="2" borderId="24" xfId="0" applyNumberFormat="1" applyFont="1" applyFill="1" applyBorder="1" applyAlignment="1">
      <alignment horizontal="right" vertical="center" wrapText="1"/>
    </xf>
    <xf numFmtId="168" fontId="2" fillId="0" borderId="24" xfId="0" applyNumberFormat="1" applyFont="1" applyFill="1" applyBorder="1" applyAlignment="1">
      <alignment horizontal="right" vertical="center" wrapText="1"/>
    </xf>
    <xf numFmtId="0" fontId="2" fillId="0" borderId="25" xfId="0" applyFont="1" applyBorder="1" applyAlignment="1">
      <alignment horizontal="left" vertical="center" wrapText="1" indent="1"/>
    </xf>
    <xf numFmtId="168" fontId="2" fillId="2" borderId="25" xfId="0" applyNumberFormat="1" applyFont="1" applyFill="1" applyBorder="1" applyAlignment="1">
      <alignment horizontal="right" vertical="center" wrapText="1"/>
    </xf>
    <xf numFmtId="168" fontId="2" fillId="0" borderId="25" xfId="0" applyNumberFormat="1" applyFont="1" applyFill="1" applyBorder="1" applyAlignment="1">
      <alignment horizontal="right" vertical="center" wrapText="1"/>
    </xf>
    <xf numFmtId="0" fontId="15" fillId="2" borderId="0" xfId="0" applyFont="1" applyFill="1" applyBorder="1" applyAlignment="1">
      <alignment horizontal="left" vertical="center" wrapText="1" indent="1"/>
    </xf>
    <xf numFmtId="168" fontId="15" fillId="2" borderId="0" xfId="0" applyNumberFormat="1" applyFont="1" applyFill="1" applyBorder="1" applyAlignment="1">
      <alignment horizontal="right" vertical="center" wrapText="1"/>
    </xf>
    <xf numFmtId="0" fontId="15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168" fontId="2" fillId="2" borderId="0" xfId="0" applyNumberFormat="1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vertical="center"/>
    </xf>
    <xf numFmtId="0" fontId="4" fillId="56" borderId="0" xfId="0" applyFont="1" applyFill="1" applyBorder="1" applyAlignment="1">
      <alignment vertical="center" wrapText="1"/>
    </xf>
    <xf numFmtId="0" fontId="4" fillId="56" borderId="0" xfId="0" applyFont="1" applyFill="1" applyBorder="1" applyAlignment="1">
      <alignment horizontal="center" vertical="center" wrapText="1"/>
    </xf>
    <xf numFmtId="0" fontId="3" fillId="0" borderId="26" xfId="0" applyFont="1" applyBorder="1" applyAlignment="1">
      <alignment vertical="center" wrapText="1"/>
    </xf>
    <xf numFmtId="171" fontId="3" fillId="56" borderId="26" xfId="0" applyNumberFormat="1" applyFont="1" applyFill="1" applyBorder="1" applyAlignment="1">
      <alignment vertical="center" wrapText="1"/>
    </xf>
    <xf numFmtId="171" fontId="3" fillId="0" borderId="26" xfId="0" applyNumberFormat="1" applyFont="1" applyFill="1" applyBorder="1" applyAlignment="1">
      <alignment vertical="center" wrapText="1"/>
    </xf>
    <xf numFmtId="168" fontId="3" fillId="0" borderId="26" xfId="0" applyNumberFormat="1" applyFont="1" applyBorder="1" applyAlignment="1">
      <alignment horizontal="right" vertical="center" wrapText="1"/>
    </xf>
    <xf numFmtId="0" fontId="3" fillId="0" borderId="27" xfId="0" applyFont="1" applyBorder="1" applyAlignment="1">
      <alignment vertical="center"/>
    </xf>
    <xf numFmtId="171" fontId="3" fillId="56" borderId="27" xfId="0" applyNumberFormat="1" applyFont="1" applyFill="1" applyBorder="1" applyAlignment="1">
      <alignment vertical="center" wrapText="1"/>
    </xf>
    <xf numFmtId="171" fontId="3" fillId="0" borderId="27" xfId="0" applyNumberFormat="1" applyFont="1" applyFill="1" applyBorder="1" applyAlignment="1">
      <alignment vertical="center" wrapText="1"/>
    </xf>
    <xf numFmtId="168" fontId="3" fillId="0" borderId="27" xfId="0" applyNumberFormat="1" applyFont="1" applyBorder="1" applyAlignment="1">
      <alignment horizontal="right" vertical="center" wrapText="1"/>
    </xf>
    <xf numFmtId="0" fontId="3" fillId="0" borderId="28" xfId="0" applyFont="1" applyBorder="1" applyAlignment="1">
      <alignment vertical="center"/>
    </xf>
    <xf numFmtId="171" fontId="3" fillId="56" borderId="28" xfId="0" applyNumberFormat="1" applyFont="1" applyFill="1" applyBorder="1" applyAlignment="1">
      <alignment vertical="center" wrapText="1"/>
    </xf>
    <xf numFmtId="171" fontId="3" fillId="0" borderId="28" xfId="0" applyNumberFormat="1" applyFont="1" applyFill="1" applyBorder="1" applyAlignment="1">
      <alignment vertical="center" wrapText="1"/>
    </xf>
    <xf numFmtId="168" fontId="3" fillId="0" borderId="28" xfId="0" applyNumberFormat="1" applyFont="1" applyBorder="1" applyAlignment="1">
      <alignment horizontal="right" vertical="center" wrapText="1"/>
    </xf>
    <xf numFmtId="0" fontId="3" fillId="0" borderId="29" xfId="0" applyFont="1" applyBorder="1" applyAlignment="1">
      <alignment vertical="center"/>
    </xf>
    <xf numFmtId="1" fontId="3" fillId="56" borderId="29" xfId="0" applyNumberFormat="1" applyFont="1" applyFill="1" applyBorder="1" applyAlignment="1">
      <alignment vertical="center" wrapText="1"/>
    </xf>
    <xf numFmtId="1" fontId="3" fillId="0" borderId="29" xfId="0" applyNumberFormat="1" applyFont="1" applyFill="1" applyBorder="1" applyAlignment="1">
      <alignment vertical="center" wrapText="1"/>
    </xf>
    <xf numFmtId="1" fontId="3" fillId="0" borderId="29" xfId="0" applyNumberFormat="1" applyFont="1" applyBorder="1" applyAlignment="1">
      <alignment horizontal="right" vertical="center" wrapText="1"/>
    </xf>
    <xf numFmtId="168" fontId="3" fillId="0" borderId="29" xfId="0" applyNumberFormat="1" applyFont="1" applyBorder="1" applyAlignment="1">
      <alignment horizontal="right" vertical="center" wrapText="1"/>
    </xf>
    <xf numFmtId="171" fontId="4" fillId="56" borderId="24" xfId="0" applyNumberFormat="1" applyFont="1" applyFill="1" applyBorder="1" applyAlignment="1">
      <alignment vertical="center" wrapText="1"/>
    </xf>
    <xf numFmtId="0" fontId="23" fillId="0" borderId="0" xfId="2" applyFont="1" applyBorder="1"/>
    <xf numFmtId="0" fontId="23" fillId="0" borderId="0" xfId="0" applyFont="1" applyBorder="1"/>
    <xf numFmtId="1" fontId="23" fillId="0" borderId="0" xfId="0" applyNumberFormat="1" applyFont="1" applyBorder="1"/>
    <xf numFmtId="171" fontId="23" fillId="0" borderId="0" xfId="0" applyNumberFormat="1" applyFont="1" applyBorder="1"/>
    <xf numFmtId="0" fontId="3" fillId="0" borderId="30" xfId="0" applyFont="1" applyBorder="1" applyAlignment="1">
      <alignment vertical="center"/>
    </xf>
    <xf numFmtId="0" fontId="3" fillId="56" borderId="28" xfId="0" applyNumberFormat="1" applyFont="1" applyFill="1" applyBorder="1" applyAlignment="1">
      <alignment vertical="center" wrapText="1"/>
    </xf>
    <xf numFmtId="0" fontId="3" fillId="0" borderId="28" xfId="0" applyNumberFormat="1" applyFont="1" applyFill="1" applyBorder="1" applyAlignment="1">
      <alignment vertical="center" wrapText="1"/>
    </xf>
    <xf numFmtId="1" fontId="3" fillId="0" borderId="24" xfId="0" applyNumberFormat="1" applyFont="1" applyFill="1" applyBorder="1" applyAlignment="1">
      <alignment vertical="center" wrapText="1"/>
    </xf>
    <xf numFmtId="1" fontId="3" fillId="0" borderId="24" xfId="0" applyNumberFormat="1" applyFont="1" applyBorder="1" applyAlignment="1">
      <alignment horizontal="right" vertical="center" wrapText="1"/>
    </xf>
    <xf numFmtId="168" fontId="3" fillId="0" borderId="24" xfId="0" applyNumberFormat="1" applyFont="1" applyBorder="1" applyAlignment="1">
      <alignment horizontal="right" vertical="center" wrapText="1"/>
    </xf>
    <xf numFmtId="0" fontId="3" fillId="0" borderId="24" xfId="0" applyNumberFormat="1" applyFont="1" applyBorder="1" applyAlignment="1">
      <alignment horizontal="right" vertical="center" wrapText="1"/>
    </xf>
    <xf numFmtId="171" fontId="4" fillId="56" borderId="28" xfId="0" applyNumberFormat="1" applyFont="1" applyFill="1" applyBorder="1" applyAlignment="1">
      <alignment vertical="center" wrapText="1"/>
    </xf>
    <xf numFmtId="171" fontId="4" fillId="56" borderId="25" xfId="0" applyNumberFormat="1" applyFont="1" applyFill="1" applyBorder="1" applyAlignment="1">
      <alignment vertical="center" wrapText="1"/>
    </xf>
    <xf numFmtId="0" fontId="83" fillId="0" borderId="0" xfId="2" applyFont="1" applyBorder="1"/>
    <xf numFmtId="171" fontId="3" fillId="56" borderId="24" xfId="0" applyNumberFormat="1" applyFont="1" applyFill="1" applyBorder="1" applyAlignment="1">
      <alignment vertical="center" wrapText="1"/>
    </xf>
    <xf numFmtId="171" fontId="3" fillId="0" borderId="24" xfId="0" applyNumberFormat="1" applyFont="1" applyFill="1" applyBorder="1" applyAlignment="1">
      <alignment vertical="center" wrapText="1"/>
    </xf>
    <xf numFmtId="171" fontId="3" fillId="0" borderId="24" xfId="0" applyNumberFormat="1" applyFont="1" applyBorder="1" applyAlignment="1">
      <alignment horizontal="right" vertical="center" wrapText="1"/>
    </xf>
    <xf numFmtId="0" fontId="5" fillId="56" borderId="0" xfId="0" applyFont="1" applyFill="1" applyAlignment="1">
      <alignment vertical="center" wrapText="1"/>
    </xf>
    <xf numFmtId="171" fontId="4" fillId="56" borderId="0" xfId="0" applyNumberFormat="1" applyFont="1" applyFill="1" applyAlignment="1">
      <alignment horizontal="right" vertical="center" wrapText="1"/>
    </xf>
    <xf numFmtId="171" fontId="4" fillId="56" borderId="0" xfId="0" applyNumberFormat="1" applyFont="1" applyFill="1" applyAlignment="1">
      <alignment vertical="center" wrapText="1"/>
    </xf>
    <xf numFmtId="0" fontId="5" fillId="56" borderId="0" xfId="0" applyFont="1" applyFill="1" applyAlignment="1">
      <alignment horizontal="center" vertical="center" wrapText="1"/>
    </xf>
    <xf numFmtId="171" fontId="79" fillId="0" borderId="0" xfId="0" applyNumberFormat="1" applyFont="1"/>
    <xf numFmtId="49" fontId="18" fillId="0" borderId="0" xfId="659" applyNumberFormat="1" applyFont="1" applyFill="1" applyBorder="1" applyAlignment="1"/>
    <xf numFmtId="0" fontId="18" fillId="0" borderId="0" xfId="659" applyNumberFormat="1" applyFont="1" applyFill="1" applyBorder="1" applyAlignment="1"/>
    <xf numFmtId="0" fontId="15" fillId="3" borderId="0" xfId="0" applyFont="1" applyFill="1" applyAlignment="1">
      <alignment horizontal="left" wrapText="1"/>
    </xf>
    <xf numFmtId="0" fontId="15" fillId="3" borderId="0" xfId="0" applyFont="1" applyFill="1" applyAlignment="1">
      <alignment horizontal="center" wrapText="1"/>
    </xf>
    <xf numFmtId="0" fontId="2" fillId="0" borderId="24" xfId="0" applyFont="1" applyBorder="1" applyAlignment="1">
      <alignment horizontal="left"/>
    </xf>
    <xf numFmtId="0" fontId="2" fillId="0" borderId="24" xfId="0" applyFont="1" applyBorder="1" applyAlignment="1">
      <alignment horizontal="right"/>
    </xf>
    <xf numFmtId="169" fontId="2" fillId="0" borderId="24" xfId="0" applyNumberFormat="1" applyFont="1" applyBorder="1" applyAlignment="1">
      <alignment horizontal="right"/>
    </xf>
    <xf numFmtId="0" fontId="2" fillId="0" borderId="25" xfId="0" applyFont="1" applyBorder="1" applyAlignment="1">
      <alignment horizontal="left"/>
    </xf>
    <xf numFmtId="169" fontId="2" fillId="0" borderId="25" xfId="0" applyNumberFormat="1" applyFont="1" applyBorder="1" applyAlignment="1">
      <alignment horizontal="right"/>
    </xf>
    <xf numFmtId="168" fontId="83" fillId="0" borderId="0" xfId="2" applyNumberFormat="1" applyFont="1" applyFill="1" applyBorder="1" applyAlignment="1">
      <alignment horizontal="left" vertical="center"/>
    </xf>
    <xf numFmtId="1" fontId="8" fillId="0" borderId="0" xfId="0" applyNumberFormat="1" applyFont="1" applyAlignment="1">
      <alignment horizontal="left"/>
    </xf>
    <xf numFmtId="0" fontId="110" fillId="0" borderId="0" xfId="0" applyFont="1"/>
    <xf numFmtId="0" fontId="15" fillId="2" borderId="0" xfId="0" applyNumberFormat="1" applyFont="1" applyFill="1" applyAlignment="1">
      <alignment horizontal="right" vertical="center" wrapText="1"/>
    </xf>
    <xf numFmtId="0" fontId="15" fillId="0" borderId="24" xfId="0" applyFont="1" applyBorder="1" applyAlignment="1">
      <alignment vertical="center" wrapText="1"/>
    </xf>
    <xf numFmtId="165" fontId="15" fillId="2" borderId="0" xfId="0" applyNumberFormat="1" applyFont="1" applyFill="1" applyAlignment="1">
      <alignment horizontal="right" vertical="center" wrapText="1"/>
    </xf>
    <xf numFmtId="165" fontId="15" fillId="0" borderId="24" xfId="0" applyNumberFormat="1" applyFont="1" applyBorder="1" applyAlignment="1">
      <alignment horizontal="right" vertical="center" wrapText="1"/>
    </xf>
    <xf numFmtId="165" fontId="15" fillId="2" borderId="24" xfId="0" applyNumberFormat="1" applyFont="1" applyFill="1" applyBorder="1" applyAlignment="1">
      <alignment horizontal="right" vertical="center" wrapText="1"/>
    </xf>
    <xf numFmtId="165" fontId="15" fillId="0" borderId="24" xfId="0" applyNumberFormat="1" applyFont="1" applyFill="1" applyBorder="1" applyAlignment="1">
      <alignment horizontal="right" vertical="center" wrapText="1"/>
    </xf>
    <xf numFmtId="165" fontId="2" fillId="2" borderId="24" xfId="0" applyNumberFormat="1" applyFont="1" applyFill="1" applyBorder="1" applyAlignment="1">
      <alignment horizontal="right" vertical="center" wrapText="1"/>
    </xf>
    <xf numFmtId="165" fontId="2" fillId="0" borderId="25" xfId="0" applyNumberFormat="1" applyFont="1" applyBorder="1" applyAlignment="1">
      <alignment horizontal="right" vertical="center" wrapText="1"/>
    </xf>
    <xf numFmtId="165" fontId="2" fillId="2" borderId="25" xfId="0" applyNumberFormat="1" applyFont="1" applyFill="1" applyBorder="1" applyAlignment="1">
      <alignment horizontal="right" vertical="center" wrapText="1"/>
    </xf>
    <xf numFmtId="165" fontId="2" fillId="0" borderId="24" xfId="0" applyNumberFormat="1" applyFont="1" applyBorder="1" applyAlignment="1">
      <alignment horizontal="right" vertical="center" wrapText="1"/>
    </xf>
    <xf numFmtId="0" fontId="2" fillId="0" borderId="31" xfId="0" applyFont="1" applyBorder="1" applyAlignment="1">
      <alignment horizontal="left" vertical="center" wrapText="1" indent="1"/>
    </xf>
    <xf numFmtId="165" fontId="2" fillId="2" borderId="0" xfId="0" applyNumberFormat="1" applyFont="1" applyFill="1" applyBorder="1" applyAlignment="1">
      <alignment horizontal="right" vertical="center" wrapText="1"/>
    </xf>
    <xf numFmtId="165" fontId="2" fillId="0" borderId="31" xfId="0" applyNumberFormat="1" applyFont="1" applyBorder="1" applyAlignment="1">
      <alignment horizontal="right" vertical="center" wrapText="1"/>
    </xf>
    <xf numFmtId="0" fontId="2" fillId="0" borderId="0" xfId="0" applyFont="1" applyBorder="1" applyAlignment="1">
      <alignment vertical="center" wrapText="1"/>
    </xf>
    <xf numFmtId="165" fontId="2" fillId="0" borderId="0" xfId="0" applyNumberFormat="1" applyFont="1" applyBorder="1" applyAlignment="1">
      <alignment horizontal="right" vertical="center" wrapText="1"/>
    </xf>
    <xf numFmtId="165" fontId="15" fillId="2" borderId="0" xfId="0" applyNumberFormat="1" applyFont="1" applyFill="1" applyBorder="1" applyAlignment="1">
      <alignment horizontal="left" vertical="center" wrapText="1"/>
    </xf>
    <xf numFmtId="165" fontId="15" fillId="2" borderId="0" xfId="0" applyNumberFormat="1" applyFont="1" applyFill="1" applyBorder="1" applyAlignment="1">
      <alignment vertical="center" wrapText="1"/>
    </xf>
    <xf numFmtId="165" fontId="15" fillId="2" borderId="0" xfId="0" applyNumberFormat="1" applyFont="1" applyFill="1" applyBorder="1" applyAlignment="1">
      <alignment horizontal="right" vertical="center" wrapText="1"/>
    </xf>
    <xf numFmtId="0" fontId="2" fillId="0" borderId="25" xfId="0" applyFont="1" applyBorder="1" applyAlignment="1">
      <alignment vertical="center" wrapText="1"/>
    </xf>
    <xf numFmtId="168" fontId="2" fillId="0" borderId="25" xfId="0" applyNumberFormat="1" applyFont="1" applyBorder="1" applyAlignment="1">
      <alignment horizontal="right" vertical="center" wrapText="1"/>
    </xf>
    <xf numFmtId="0" fontId="15" fillId="0" borderId="25" xfId="0" applyFont="1" applyBorder="1" applyAlignment="1">
      <alignment vertical="center" wrapText="1"/>
    </xf>
    <xf numFmtId="168" fontId="15" fillId="2" borderId="25" xfId="0" applyNumberFormat="1" applyFont="1" applyFill="1" applyBorder="1" applyAlignment="1">
      <alignment horizontal="right" vertical="center" wrapText="1"/>
    </xf>
    <xf numFmtId="0" fontId="79" fillId="0" borderId="0" xfId="2" applyFont="1"/>
    <xf numFmtId="0" fontId="2" fillId="0" borderId="24" xfId="0" applyFont="1" applyBorder="1" applyAlignment="1">
      <alignment vertical="center" wrapText="1"/>
    </xf>
    <xf numFmtId="165" fontId="15" fillId="2" borderId="25" xfId="0" applyNumberFormat="1" applyFont="1" applyFill="1" applyBorder="1" applyAlignment="1">
      <alignment horizontal="right" vertical="center" wrapText="1"/>
    </xf>
    <xf numFmtId="0" fontId="28" fillId="0" borderId="0" xfId="0" applyFont="1" applyAlignment="1" applyProtection="1">
      <alignment horizontal="left"/>
      <protection locked="0"/>
    </xf>
    <xf numFmtId="0" fontId="15" fillId="3" borderId="0" xfId="0" applyFont="1" applyFill="1" applyBorder="1"/>
    <xf numFmtId="0" fontId="15" fillId="3" borderId="0" xfId="0" applyFont="1" applyFill="1" applyBorder="1" applyAlignment="1">
      <alignment horizontal="right"/>
    </xf>
    <xf numFmtId="176" fontId="2" fillId="3" borderId="0" xfId="0" applyNumberFormat="1" applyFont="1" applyFill="1" applyAlignment="1">
      <alignment horizontal="right"/>
    </xf>
    <xf numFmtId="0" fontId="2" fillId="0" borderId="25" xfId="0" applyFont="1" applyBorder="1" applyAlignment="1" applyProtection="1">
      <alignment horizontal="left"/>
      <protection locked="0"/>
    </xf>
    <xf numFmtId="0" fontId="2" fillId="0" borderId="25" xfId="0" applyFont="1" applyBorder="1"/>
    <xf numFmtId="176" fontId="2" fillId="0" borderId="25" xfId="0" applyNumberFormat="1" applyFont="1" applyBorder="1" applyAlignment="1" applyProtection="1">
      <alignment horizontal="right"/>
      <protection locked="0"/>
    </xf>
    <xf numFmtId="175" fontId="18" fillId="0" borderId="24" xfId="658" applyNumberFormat="1" applyFont="1" applyBorder="1" applyAlignment="1">
      <alignment horizontal="right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24" xfId="0" applyFont="1" applyBorder="1"/>
    <xf numFmtId="176" fontId="2" fillId="0" borderId="24" xfId="0" applyNumberFormat="1" applyFont="1" applyBorder="1" applyAlignment="1" applyProtection="1">
      <alignment horizontal="right"/>
      <protection locked="0"/>
    </xf>
    <xf numFmtId="0" fontId="2" fillId="0" borderId="0" xfId="0" applyFont="1" applyBorder="1" applyAlignment="1" applyProtection="1">
      <alignment horizontal="left"/>
      <protection locked="0"/>
    </xf>
    <xf numFmtId="0" fontId="2" fillId="0" borderId="0" xfId="0" applyFont="1" applyBorder="1"/>
    <xf numFmtId="176" fontId="2" fillId="0" borderId="0" xfId="0" applyNumberFormat="1" applyFont="1" applyBorder="1" applyAlignment="1" applyProtection="1">
      <alignment horizontal="right"/>
      <protection locked="0"/>
    </xf>
    <xf numFmtId="176" fontId="18" fillId="0" borderId="0" xfId="660" applyNumberFormat="1" applyFont="1" applyBorder="1" applyAlignment="1">
      <alignment horizontal="right"/>
    </xf>
    <xf numFmtId="169" fontId="2" fillId="0" borderId="0" xfId="0" applyNumberFormat="1" applyFont="1" applyBorder="1" applyAlignment="1">
      <alignment horizontal="right"/>
    </xf>
    <xf numFmtId="169" fontId="111" fillId="0" borderId="0" xfId="660" applyNumberFormat="1" applyFont="1" applyBorder="1" applyAlignment="1">
      <alignment horizontal="right"/>
    </xf>
    <xf numFmtId="168" fontId="2" fillId="3" borderId="0" xfId="0" applyNumberFormat="1" applyFont="1" applyFill="1" applyAlignment="1">
      <alignment horizontal="right"/>
    </xf>
    <xf numFmtId="169" fontId="2" fillId="3" borderId="0" xfId="0" applyNumberFormat="1" applyFont="1" applyFill="1" applyAlignment="1">
      <alignment horizontal="right"/>
    </xf>
    <xf numFmtId="168" fontId="2" fillId="0" borderId="25" xfId="0" applyNumberFormat="1" applyFont="1" applyBorder="1" applyAlignment="1" applyProtection="1">
      <alignment horizontal="right"/>
      <protection locked="0"/>
    </xf>
    <xf numFmtId="168" fontId="2" fillId="0" borderId="24" xfId="0" applyNumberFormat="1" applyFont="1" applyBorder="1" applyAlignment="1" applyProtection="1">
      <alignment horizontal="right"/>
      <protection locked="0"/>
    </xf>
    <xf numFmtId="0" fontId="0" fillId="0" borderId="0" xfId="0" applyFont="1" applyFill="1" applyBorder="1" applyAlignment="1" applyProtection="1">
      <alignment horizontal="left"/>
      <protection locked="0"/>
    </xf>
    <xf numFmtId="169" fontId="0" fillId="0" borderId="0" xfId="0" applyNumberFormat="1"/>
    <xf numFmtId="168" fontId="0" fillId="0" borderId="0" xfId="0" applyNumberFormat="1" applyFill="1" applyBorder="1" applyAlignment="1" applyProtection="1">
      <alignment horizontal="right"/>
      <protection locked="0"/>
    </xf>
    <xf numFmtId="0" fontId="15" fillId="55" borderId="0" xfId="661" applyFont="1" applyFill="1"/>
    <xf numFmtId="0" fontId="112" fillId="55" borderId="0" xfId="661" applyFont="1" applyFill="1"/>
    <xf numFmtId="0" fontId="17" fillId="55" borderId="0" xfId="0" applyFont="1" applyFill="1"/>
    <xf numFmtId="0" fontId="73" fillId="0" borderId="0" xfId="661" applyFont="1" applyAlignment="1">
      <alignment vertical="top" wrapText="1"/>
    </xf>
    <xf numFmtId="176" fontId="73" fillId="0" borderId="0" xfId="661" applyNumberFormat="1" applyFont="1" applyFill="1" applyBorder="1" applyAlignment="1">
      <alignment horizontal="right" vertical="top" wrapText="1"/>
    </xf>
    <xf numFmtId="177" fontId="73" fillId="0" borderId="32" xfId="661" applyNumberFormat="1" applyFont="1" applyFill="1" applyBorder="1" applyAlignment="1">
      <alignment vertical="top" wrapText="1"/>
    </xf>
    <xf numFmtId="41" fontId="73" fillId="0" borderId="32" xfId="661" applyNumberFormat="1" applyFont="1" applyFill="1" applyBorder="1" applyAlignment="1">
      <alignment vertical="top" wrapText="1"/>
    </xf>
    <xf numFmtId="177" fontId="73" fillId="0" borderId="32" xfId="661" applyNumberFormat="1" applyFont="1" applyBorder="1" applyAlignment="1">
      <alignment vertical="top" wrapText="1"/>
    </xf>
    <xf numFmtId="0" fontId="73" fillId="0" borderId="32" xfId="661" applyFont="1" applyBorder="1" applyAlignment="1">
      <alignment wrapText="1"/>
    </xf>
    <xf numFmtId="176" fontId="73" fillId="0" borderId="32" xfId="661" applyNumberFormat="1" applyFont="1" applyBorder="1" applyAlignment="1">
      <alignment horizontal="right"/>
    </xf>
    <xf numFmtId="0" fontId="73" fillId="0" borderId="0" xfId="661" applyFont="1" applyBorder="1" applyAlignment="1">
      <alignment vertical="top" wrapText="1"/>
    </xf>
    <xf numFmtId="176" fontId="73" fillId="0" borderId="32" xfId="661" applyNumberFormat="1" applyFont="1" applyFill="1" applyBorder="1" applyAlignment="1">
      <alignment horizontal="right" vertical="top" wrapText="1"/>
    </xf>
    <xf numFmtId="0" fontId="73" fillId="0" borderId="32" xfId="661" applyFont="1" applyBorder="1" applyAlignment="1">
      <alignment vertical="top" wrapText="1"/>
    </xf>
    <xf numFmtId="176" fontId="73" fillId="0" borderId="32" xfId="661" applyNumberFormat="1" applyFont="1" applyBorder="1" applyAlignment="1">
      <alignment horizontal="right" vertical="top" wrapText="1"/>
    </xf>
    <xf numFmtId="176" fontId="73" fillId="0" borderId="0" xfId="661" applyNumberFormat="1" applyFont="1" applyBorder="1" applyAlignment="1">
      <alignment horizontal="right" vertical="top" wrapText="1"/>
    </xf>
    <xf numFmtId="177" fontId="73" fillId="0" borderId="0" xfId="661" applyNumberFormat="1" applyFont="1" applyFill="1" applyBorder="1" applyAlignment="1">
      <alignment vertical="top" wrapText="1"/>
    </xf>
    <xf numFmtId="177" fontId="73" fillId="0" borderId="33" xfId="661" applyNumberFormat="1" applyFont="1" applyBorder="1" applyAlignment="1">
      <alignment vertical="top" wrapText="1"/>
    </xf>
    <xf numFmtId="0" fontId="15" fillId="55" borderId="0" xfId="0" applyFont="1" applyFill="1" applyBorder="1" applyAlignment="1">
      <alignment vertical="center"/>
    </xf>
    <xf numFmtId="41" fontId="15" fillId="55" borderId="0" xfId="0" applyNumberFormat="1" applyFont="1" applyFill="1" applyBorder="1" applyAlignment="1">
      <alignment vertical="center"/>
    </xf>
    <xf numFmtId="176" fontId="15" fillId="55" borderId="0" xfId="0" applyNumberFormat="1" applyFont="1" applyFill="1" applyBorder="1" applyAlignment="1">
      <alignment horizontal="right" vertical="center"/>
    </xf>
    <xf numFmtId="0" fontId="2" fillId="55" borderId="0" xfId="0" applyFont="1" applyFill="1" applyBorder="1"/>
    <xf numFmtId="176" fontId="2" fillId="55" borderId="0" xfId="0" applyNumberFormat="1" applyFont="1" applyFill="1" applyBorder="1" applyAlignment="1">
      <alignment horizontal="right" vertical="top"/>
    </xf>
    <xf numFmtId="0" fontId="77" fillId="0" borderId="0" xfId="661" applyFont="1" applyAlignment="1"/>
    <xf numFmtId="41" fontId="17" fillId="0" borderId="0" xfId="661" applyNumberFormat="1" applyFont="1" applyFill="1"/>
    <xf numFmtId="177" fontId="3" fillId="0" borderId="0" xfId="661" applyNumberFormat="1" applyFont="1" applyFill="1"/>
    <xf numFmtId="41" fontId="3" fillId="0" borderId="0" xfId="661" applyNumberFormat="1" applyFont="1" applyFill="1"/>
    <xf numFmtId="177" fontId="2" fillId="0" borderId="0" xfId="661" applyNumberFormat="1" applyFont="1"/>
    <xf numFmtId="41" fontId="112" fillId="55" borderId="0" xfId="661" applyNumberFormat="1" applyFont="1" applyFill="1"/>
    <xf numFmtId="0" fontId="17" fillId="55" borderId="0" xfId="661" applyFont="1" applyFill="1"/>
    <xf numFmtId="176" fontId="73" fillId="0" borderId="0" xfId="661" applyNumberFormat="1" applyFont="1" applyFill="1" applyBorder="1" applyAlignment="1">
      <alignment vertical="top"/>
    </xf>
    <xf numFmtId="176" fontId="73" fillId="0" borderId="32" xfId="661" applyNumberFormat="1" applyFont="1" applyFill="1" applyBorder="1" applyAlignment="1">
      <alignment vertical="top"/>
    </xf>
    <xf numFmtId="176" fontId="73" fillId="0" borderId="32" xfId="661" applyNumberFormat="1" applyFont="1" applyBorder="1"/>
    <xf numFmtId="176" fontId="73" fillId="0" borderId="0" xfId="661" applyNumberFormat="1" applyFont="1" applyFill="1" applyBorder="1" applyAlignment="1">
      <alignment vertical="top" wrapText="1"/>
    </xf>
    <xf numFmtId="176" fontId="73" fillId="0" borderId="32" xfId="661" applyNumberFormat="1" applyFont="1" applyFill="1" applyBorder="1" applyAlignment="1">
      <alignment vertical="top" wrapText="1"/>
    </xf>
    <xf numFmtId="176" fontId="73" fillId="0" borderId="32" xfId="661" applyNumberFormat="1" applyFont="1" applyBorder="1" applyAlignment="1">
      <alignment vertical="top" wrapText="1"/>
    </xf>
    <xf numFmtId="176" fontId="73" fillId="0" borderId="0" xfId="661" applyNumberFormat="1" applyFont="1" applyBorder="1" applyAlignment="1">
      <alignment vertical="top" wrapText="1"/>
    </xf>
    <xf numFmtId="177" fontId="73" fillId="0" borderId="0" xfId="661" applyNumberFormat="1" applyFont="1" applyBorder="1" applyAlignment="1">
      <alignment vertical="top" wrapText="1"/>
    </xf>
    <xf numFmtId="176" fontId="15" fillId="55" borderId="0" xfId="0" applyNumberFormat="1" applyFont="1" applyFill="1" applyBorder="1" applyAlignment="1">
      <alignment vertical="center"/>
    </xf>
    <xf numFmtId="0" fontId="15" fillId="55" borderId="0" xfId="0" applyFont="1" applyFill="1" applyBorder="1"/>
    <xf numFmtId="41" fontId="2" fillId="55" borderId="0" xfId="0" applyNumberFormat="1" applyFont="1" applyFill="1" applyBorder="1"/>
    <xf numFmtId="0" fontId="15" fillId="55" borderId="0" xfId="0" applyFont="1" applyFill="1"/>
    <xf numFmtId="0" fontId="112" fillId="55" borderId="0" xfId="0" applyFont="1" applyFill="1"/>
    <xf numFmtId="0" fontId="2" fillId="0" borderId="32" xfId="0" applyFont="1" applyBorder="1" applyAlignment="1"/>
    <xf numFmtId="176" fontId="2" fillId="0" borderId="32" xfId="0" applyNumberFormat="1" applyFont="1" applyFill="1" applyBorder="1" applyAlignment="1">
      <alignment horizontal="right"/>
    </xf>
    <xf numFmtId="0" fontId="73" fillId="0" borderId="32" xfId="0" applyFont="1" applyBorder="1" applyAlignment="1">
      <alignment horizontal="left"/>
    </xf>
    <xf numFmtId="0" fontId="73" fillId="0" borderId="32" xfId="0" applyFont="1" applyBorder="1"/>
    <xf numFmtId="0" fontId="2" fillId="0" borderId="34" xfId="0" applyFont="1" applyBorder="1" applyAlignment="1"/>
    <xf numFmtId="0" fontId="73" fillId="0" borderId="34" xfId="0" applyFont="1" applyBorder="1" applyAlignment="1">
      <alignment horizontal="left"/>
    </xf>
    <xf numFmtId="0" fontId="73" fillId="0" borderId="34" xfId="0" applyFont="1" applyBorder="1"/>
    <xf numFmtId="176" fontId="2" fillId="0" borderId="0" xfId="0" applyNumberFormat="1" applyFont="1" applyAlignment="1">
      <alignment horizontal="right"/>
    </xf>
    <xf numFmtId="0" fontId="73" fillId="0" borderId="0" xfId="0" applyFont="1" applyAlignment="1">
      <alignment horizontal="left"/>
    </xf>
    <xf numFmtId="0" fontId="73" fillId="0" borderId="0" xfId="0" applyFont="1"/>
    <xf numFmtId="0" fontId="15" fillId="55" borderId="0" xfId="0" applyFont="1" applyFill="1" applyAlignment="1">
      <alignment vertical="center"/>
    </xf>
    <xf numFmtId="176" fontId="15" fillId="55" borderId="0" xfId="0" applyNumberFormat="1" applyFont="1" applyFill="1" applyAlignment="1">
      <alignment horizontal="right" vertical="center"/>
    </xf>
    <xf numFmtId="0" fontId="75" fillId="55" borderId="0" xfId="0" applyFont="1" applyFill="1" applyAlignment="1">
      <alignment horizontal="left" vertical="center"/>
    </xf>
    <xf numFmtId="0" fontId="2" fillId="55" borderId="0" xfId="0" applyFont="1" applyFill="1"/>
    <xf numFmtId="41" fontId="17" fillId="0" borderId="0" xfId="0" applyNumberFormat="1" applyFont="1"/>
    <xf numFmtId="41" fontId="112" fillId="55" borderId="0" xfId="0" applyNumberFormat="1" applyFont="1" applyFill="1"/>
    <xf numFmtId="177" fontId="73" fillId="0" borderId="32" xfId="0" applyNumberFormat="1" applyFont="1" applyBorder="1"/>
    <xf numFmtId="177" fontId="73" fillId="0" borderId="34" xfId="0" applyNumberFormat="1" applyFont="1" applyBorder="1"/>
    <xf numFmtId="176" fontId="15" fillId="55" borderId="0" xfId="0" applyNumberFormat="1" applyFont="1" applyFill="1" applyAlignment="1">
      <alignment horizontal="right"/>
    </xf>
    <xf numFmtId="0" fontId="75" fillId="55" borderId="0" xfId="0" applyFont="1" applyFill="1" applyAlignment="1">
      <alignment vertical="center"/>
    </xf>
    <xf numFmtId="0" fontId="2" fillId="0" borderId="0" xfId="0" applyFont="1" applyFill="1" applyAlignment="1">
      <alignment horizontal="left" vertical="center" wrapText="1"/>
    </xf>
    <xf numFmtId="0" fontId="2" fillId="0" borderId="22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 indent="1"/>
    </xf>
    <xf numFmtId="0" fontId="0" fillId="0" borderId="0" xfId="0" applyAlignment="1">
      <alignment horizontal="right"/>
    </xf>
    <xf numFmtId="168" fontId="4" fillId="2" borderId="0" xfId="0" applyNumberFormat="1" applyFont="1" applyFill="1" applyAlignment="1">
      <alignment horizontal="left" vertical="center" wrapText="1"/>
    </xf>
    <xf numFmtId="168" fontId="4" fillId="2" borderId="0" xfId="0" applyNumberFormat="1" applyFont="1" applyFill="1" applyAlignment="1">
      <alignment horizontal="right" vertical="center" wrapText="1"/>
    </xf>
    <xf numFmtId="0" fontId="8" fillId="0" borderId="0" xfId="0" applyFont="1" applyFill="1" applyBorder="1" applyAlignment="1">
      <alignment horizontal="left" vertical="center" indent="1"/>
    </xf>
    <xf numFmtId="0" fontId="3" fillId="0" borderId="0" xfId="0" applyFont="1" applyFill="1" applyBorder="1" applyAlignment="1">
      <alignment horizontal="left" vertical="center" indent="1"/>
    </xf>
    <xf numFmtId="168" fontId="15" fillId="2" borderId="0" xfId="0" applyNumberFormat="1" applyFont="1" applyFill="1" applyAlignment="1">
      <alignment horizontal="right" vertical="center" wrapText="1"/>
    </xf>
    <xf numFmtId="0" fontId="2" fillId="0" borderId="0" xfId="0" applyFont="1" applyFill="1" applyAlignment="1">
      <alignment vertical="center" wrapText="1"/>
    </xf>
    <xf numFmtId="1" fontId="2" fillId="0" borderId="0" xfId="0" applyNumberFormat="1" applyFont="1" applyFill="1"/>
    <xf numFmtId="0" fontId="2" fillId="0" borderId="0" xfId="0" applyFont="1" applyAlignment="1">
      <alignment horizontal="right"/>
    </xf>
    <xf numFmtId="0" fontId="2" fillId="0" borderId="0" xfId="0" applyFont="1" applyFill="1" applyAlignment="1">
      <alignment vertical="center"/>
    </xf>
    <xf numFmtId="0" fontId="113" fillId="0" borderId="0" xfId="0" applyFont="1"/>
    <xf numFmtId="0" fontId="3" fillId="0" borderId="24" xfId="0" applyFont="1" applyBorder="1" applyAlignment="1">
      <alignment vertical="center"/>
    </xf>
    <xf numFmtId="168" fontId="9" fillId="2" borderId="25" xfId="0" applyNumberFormat="1" applyFont="1" applyFill="1" applyBorder="1" applyAlignment="1">
      <alignment vertical="center"/>
    </xf>
    <xf numFmtId="168" fontId="9" fillId="0" borderId="25" xfId="0" applyNumberFormat="1" applyFont="1" applyFill="1" applyBorder="1" applyAlignment="1">
      <alignment vertical="center"/>
    </xf>
    <xf numFmtId="168" fontId="3" fillId="0" borderId="24" xfId="0" applyNumberFormat="1" applyFont="1" applyBorder="1" applyAlignment="1">
      <alignment horizontal="right" vertical="center"/>
    </xf>
    <xf numFmtId="0" fontId="3" fillId="0" borderId="25" xfId="0" applyFont="1" applyBorder="1" applyAlignment="1">
      <alignment vertical="center"/>
    </xf>
    <xf numFmtId="168" fontId="3" fillId="0" borderId="25" xfId="0" applyNumberFormat="1" applyFont="1" applyBorder="1" applyAlignment="1">
      <alignment horizontal="right" vertical="center"/>
    </xf>
    <xf numFmtId="168" fontId="9" fillId="2" borderId="0" xfId="0" applyNumberFormat="1" applyFont="1" applyFill="1" applyBorder="1" applyAlignment="1">
      <alignment vertical="center"/>
    </xf>
    <xf numFmtId="168" fontId="9" fillId="0" borderId="0" xfId="0" applyNumberFormat="1" applyFont="1" applyFill="1" applyBorder="1" applyAlignment="1">
      <alignment vertical="center"/>
    </xf>
    <xf numFmtId="168" fontId="5" fillId="2" borderId="24" xfId="0" applyNumberFormat="1" applyFont="1" applyFill="1" applyBorder="1" applyAlignment="1">
      <alignment vertical="center"/>
    </xf>
    <xf numFmtId="0" fontId="114" fillId="0" borderId="0" xfId="0" applyFont="1" applyAlignment="1">
      <alignment vertical="center"/>
    </xf>
    <xf numFmtId="168" fontId="9" fillId="2" borderId="31" xfId="0" applyNumberFormat="1" applyFont="1" applyFill="1" applyBorder="1" applyAlignment="1">
      <alignment vertical="center"/>
    </xf>
    <xf numFmtId="168" fontId="9" fillId="0" borderId="31" xfId="0" applyNumberFormat="1" applyFont="1" applyFill="1" applyBorder="1" applyAlignment="1">
      <alignment vertical="center"/>
    </xf>
    <xf numFmtId="1" fontId="3" fillId="0" borderId="24" xfId="0" applyNumberFormat="1" applyFont="1" applyBorder="1" applyAlignment="1">
      <alignment horizontal="right" vertical="center"/>
    </xf>
    <xf numFmtId="168" fontId="5" fillId="2" borderId="0" xfId="0" applyNumberFormat="1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right" vertical="center" wrapText="1"/>
    </xf>
    <xf numFmtId="165" fontId="2" fillId="0" borderId="25" xfId="0" applyNumberFormat="1" applyFont="1" applyBorder="1" applyAlignment="1">
      <alignment horizontal="right"/>
    </xf>
    <xf numFmtId="0" fontId="0" fillId="0" borderId="0" xfId="0" applyFont="1"/>
    <xf numFmtId="0" fontId="2" fillId="0" borderId="25" xfId="0" applyFont="1" applyBorder="1" applyAlignment="1"/>
    <xf numFmtId="0" fontId="2" fillId="0" borderId="31" xfId="0" applyFont="1" applyBorder="1"/>
    <xf numFmtId="176" fontId="2" fillId="3" borderId="0" xfId="0" applyNumberFormat="1" applyFont="1" applyFill="1" applyBorder="1" applyAlignment="1">
      <alignment horizontal="right" vertical="center" wrapText="1"/>
    </xf>
    <xf numFmtId="165" fontId="2" fillId="0" borderId="31" xfId="0" applyNumberFormat="1" applyFont="1" applyBorder="1" applyAlignment="1">
      <alignment horizontal="right"/>
    </xf>
    <xf numFmtId="176" fontId="15" fillId="3" borderId="0" xfId="0" applyNumberFormat="1" applyFont="1" applyFill="1" applyBorder="1" applyAlignment="1">
      <alignment horizontal="left" vertical="center" wrapText="1"/>
    </xf>
    <xf numFmtId="176" fontId="15" fillId="3" borderId="0" xfId="0" applyNumberFormat="1" applyFont="1" applyFill="1" applyBorder="1" applyAlignment="1">
      <alignment horizontal="right" vertical="center" wrapText="1"/>
    </xf>
    <xf numFmtId="165" fontId="3" fillId="0" borderId="0" xfId="0" applyNumberFormat="1" applyFont="1"/>
    <xf numFmtId="165" fontId="2" fillId="0" borderId="0" xfId="0" applyNumberFormat="1" applyFont="1" applyBorder="1" applyAlignment="1">
      <alignment horizontal="right"/>
    </xf>
    <xf numFmtId="0" fontId="18" fillId="57" borderId="0" xfId="0" applyFont="1" applyFill="1" applyBorder="1" applyAlignment="1">
      <alignment horizontal="left" vertical="top"/>
    </xf>
    <xf numFmtId="165" fontId="2" fillId="0" borderId="0" xfId="0" applyNumberFormat="1" applyFont="1" applyBorder="1" applyAlignment="1">
      <alignment horizontal="center"/>
    </xf>
    <xf numFmtId="165" fontId="15" fillId="3" borderId="0" xfId="0" applyNumberFormat="1" applyFont="1" applyFill="1"/>
    <xf numFmtId="165" fontId="2" fillId="0" borderId="24" xfId="0" applyNumberFormat="1" applyFont="1" applyBorder="1"/>
    <xf numFmtId="0" fontId="2" fillId="0" borderId="0" xfId="0" applyFont="1" applyBorder="1" applyAlignment="1"/>
    <xf numFmtId="176" fontId="2" fillId="0" borderId="0" xfId="0" applyNumberFormat="1" applyFont="1" applyBorder="1" applyAlignment="1"/>
    <xf numFmtId="165" fontId="2" fillId="0" borderId="25" xfId="0" applyNumberFormat="1" applyFont="1" applyBorder="1"/>
    <xf numFmtId="0" fontId="15" fillId="0" borderId="0" xfId="0" applyFont="1" applyBorder="1" applyAlignment="1"/>
    <xf numFmtId="176" fontId="2" fillId="0" borderId="24" xfId="0" applyNumberFormat="1" applyFont="1" applyBorder="1"/>
    <xf numFmtId="176" fontId="2" fillId="0" borderId="25" xfId="0" applyNumberFormat="1" applyFont="1" applyBorder="1"/>
    <xf numFmtId="0" fontId="2" fillId="0" borderId="31" xfId="0" applyFont="1" applyBorder="1" applyAlignment="1"/>
    <xf numFmtId="176" fontId="2" fillId="0" borderId="31" xfId="0" applyNumberFormat="1" applyFont="1" applyBorder="1" applyAlignment="1"/>
    <xf numFmtId="176" fontId="2" fillId="0" borderId="0" xfId="0" applyNumberFormat="1" applyFont="1" applyBorder="1"/>
    <xf numFmtId="0" fontId="15" fillId="3" borderId="0" xfId="0" applyFont="1" applyFill="1" applyBorder="1" applyAlignment="1"/>
    <xf numFmtId="0" fontId="15" fillId="3" borderId="0" xfId="0" applyFont="1" applyFill="1" applyBorder="1" applyAlignment="1">
      <alignment horizontal="center"/>
    </xf>
    <xf numFmtId="0" fontId="15" fillId="3" borderId="0" xfId="0" applyFont="1" applyFill="1" applyBorder="1" applyAlignment="1">
      <alignment horizontal="left"/>
    </xf>
    <xf numFmtId="176" fontId="15" fillId="0" borderId="24" xfId="0" applyNumberFormat="1" applyFont="1" applyBorder="1"/>
    <xf numFmtId="0" fontId="2" fillId="0" borderId="0" xfId="0" applyFont="1" applyFill="1" applyBorder="1"/>
    <xf numFmtId="176" fontId="15" fillId="0" borderId="25" xfId="0" applyNumberFormat="1" applyFont="1" applyBorder="1"/>
    <xf numFmtId="176" fontId="2" fillId="0" borderId="31" xfId="0" applyNumberFormat="1" applyFont="1" applyBorder="1"/>
    <xf numFmtId="176" fontId="15" fillId="0" borderId="31" xfId="0" applyNumberFormat="1" applyFont="1" applyBorder="1"/>
    <xf numFmtId="0" fontId="15" fillId="3" borderId="0" xfId="0" applyFont="1" applyFill="1" applyAlignment="1">
      <alignment horizontal="left" vertical="top"/>
    </xf>
    <xf numFmtId="0" fontId="15" fillId="3" borderId="0" xfId="0" applyFont="1" applyFill="1" applyAlignment="1">
      <alignment horizontal="center"/>
    </xf>
    <xf numFmtId="0" fontId="116" fillId="0" borderId="0" xfId="0" applyFont="1" applyFill="1" applyBorder="1"/>
    <xf numFmtId="0" fontId="15" fillId="3" borderId="0" xfId="0" applyFont="1" applyFill="1" applyAlignment="1">
      <alignment wrapText="1"/>
    </xf>
    <xf numFmtId="0" fontId="83" fillId="0" borderId="0" xfId="2" applyFont="1" applyFill="1" applyBorder="1" applyAlignment="1"/>
    <xf numFmtId="165" fontId="79" fillId="0" borderId="0" xfId="0" applyNumberFormat="1" applyFont="1"/>
    <xf numFmtId="176" fontId="15" fillId="3" borderId="37" xfId="0" applyNumberFormat="1" applyFont="1" applyFill="1" applyBorder="1" applyAlignment="1">
      <alignment horizontal="right" vertical="center" wrapText="1"/>
    </xf>
    <xf numFmtId="173" fontId="0" fillId="0" borderId="0" xfId="0" applyNumberFormat="1"/>
    <xf numFmtId="168" fontId="15" fillId="3" borderId="0" xfId="0" applyNumberFormat="1" applyFont="1" applyFill="1" applyBorder="1" applyAlignment="1">
      <alignment horizontal="right"/>
    </xf>
    <xf numFmtId="0" fontId="73" fillId="0" borderId="33" xfId="661" applyFont="1" applyBorder="1" applyAlignment="1">
      <alignment vertical="top" wrapText="1"/>
    </xf>
    <xf numFmtId="176" fontId="75" fillId="55" borderId="0" xfId="0" applyNumberFormat="1" applyFont="1" applyFill="1" applyBorder="1" applyAlignment="1">
      <alignment vertical="center"/>
    </xf>
    <xf numFmtId="176" fontId="2" fillId="0" borderId="32" xfId="0" applyNumberFormat="1" applyFont="1" applyFill="1" applyBorder="1"/>
    <xf numFmtId="176" fontId="2" fillId="0" borderId="0" xfId="0" applyNumberFormat="1" applyFont="1"/>
    <xf numFmtId="176" fontId="15" fillId="55" borderId="0" xfId="0" applyNumberFormat="1" applyFont="1" applyFill="1" applyAlignment="1">
      <alignment vertical="center"/>
    </xf>
    <xf numFmtId="0" fontId="15" fillId="0" borderId="0" xfId="0" applyFont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168" fontId="9" fillId="0" borderId="1" xfId="0" applyNumberFormat="1" applyFont="1" applyBorder="1" applyAlignment="1">
      <alignment horizontal="right" vertical="center"/>
    </xf>
    <xf numFmtId="168" fontId="9" fillId="0" borderId="1" xfId="0" applyNumberFormat="1" applyFont="1" applyBorder="1" applyAlignment="1">
      <alignment vertical="center"/>
    </xf>
    <xf numFmtId="168" fontId="9" fillId="0" borderId="0" xfId="0" applyNumberFormat="1" applyFont="1" applyBorder="1" applyAlignment="1">
      <alignment horizontal="right" vertical="center"/>
    </xf>
    <xf numFmtId="168" fontId="9" fillId="0" borderId="2" xfId="0" applyNumberFormat="1" applyFont="1" applyBorder="1" applyAlignment="1">
      <alignment horizontal="right" vertical="center"/>
    </xf>
    <xf numFmtId="0" fontId="15" fillId="3" borderId="0" xfId="0" applyFont="1" applyFill="1" applyAlignment="1">
      <alignment horizontal="right" wrapText="1"/>
    </xf>
    <xf numFmtId="168" fontId="2" fillId="0" borderId="24" xfId="0" applyNumberFormat="1" applyFont="1" applyBorder="1" applyAlignment="1">
      <alignment horizontal="right"/>
    </xf>
    <xf numFmtId="168" fontId="2" fillId="0" borderId="25" xfId="0" applyNumberFormat="1" applyFont="1" applyBorder="1" applyAlignment="1">
      <alignment horizontal="right"/>
    </xf>
    <xf numFmtId="0" fontId="3" fillId="3" borderId="0" xfId="0" applyFont="1" applyFill="1"/>
    <xf numFmtId="0" fontId="4" fillId="3" borderId="0" xfId="0" applyFont="1" applyFill="1" applyAlignment="1">
      <alignment horizontal="right"/>
    </xf>
    <xf numFmtId="0" fontId="4" fillId="0" borderId="38" xfId="0" applyFont="1" applyBorder="1"/>
    <xf numFmtId="168" fontId="4" fillId="3" borderId="38" xfId="0" applyNumberFormat="1" applyFont="1" applyFill="1" applyBorder="1" applyAlignment="1">
      <alignment horizontal="right"/>
    </xf>
    <xf numFmtId="168" fontId="4" fillId="0" borderId="38" xfId="0" applyNumberFormat="1" applyFont="1" applyBorder="1" applyAlignment="1">
      <alignment horizontal="right"/>
    </xf>
    <xf numFmtId="0" fontId="3" fillId="0" borderId="39" xfId="0" applyFont="1" applyBorder="1" applyAlignment="1">
      <alignment horizontal="left" indent="2"/>
    </xf>
    <xf numFmtId="168" fontId="3" fillId="3" borderId="38" xfId="0" applyNumberFormat="1" applyFont="1" applyFill="1" applyBorder="1" applyAlignment="1">
      <alignment horizontal="right"/>
    </xf>
    <xf numFmtId="168" fontId="3" fillId="0" borderId="38" xfId="0" applyNumberFormat="1" applyFont="1" applyBorder="1" applyAlignment="1">
      <alignment horizontal="right"/>
    </xf>
    <xf numFmtId="168" fontId="3" fillId="0" borderId="39" xfId="0" applyNumberFormat="1" applyFont="1" applyBorder="1" applyAlignment="1">
      <alignment horizontal="right"/>
    </xf>
    <xf numFmtId="0" fontId="4" fillId="0" borderId="39" xfId="0" applyFont="1" applyBorder="1"/>
    <xf numFmtId="0" fontId="4" fillId="0" borderId="39" xfId="0" applyFont="1" applyBorder="1" applyAlignment="1">
      <alignment horizontal="left" indent="2"/>
    </xf>
    <xf numFmtId="0" fontId="4" fillId="0" borderId="39" xfId="0" applyFont="1" applyBorder="1" applyAlignment="1">
      <alignment horizontal="left" indent="1"/>
    </xf>
    <xf numFmtId="168" fontId="4" fillId="0" borderId="39" xfId="0" applyNumberFormat="1" applyFont="1" applyBorder="1" applyAlignment="1">
      <alignment horizontal="right"/>
    </xf>
    <xf numFmtId="0" fontId="3" fillId="0" borderId="39" xfId="0" applyFont="1" applyBorder="1" applyAlignment="1">
      <alignment horizontal="left" wrapText="1" indent="2"/>
    </xf>
    <xf numFmtId="0" fontId="3" fillId="0" borderId="40" xfId="0" applyFont="1" applyBorder="1" applyAlignment="1">
      <alignment horizontal="left" indent="2"/>
    </xf>
    <xf numFmtId="168" fontId="3" fillId="0" borderId="4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indent="2"/>
    </xf>
    <xf numFmtId="165" fontId="6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0" fontId="4" fillId="3" borderId="0" xfId="0" applyFont="1" applyFill="1" applyBorder="1" applyAlignment="1">
      <alignment horizontal="right"/>
    </xf>
    <xf numFmtId="0" fontId="4" fillId="3" borderId="0" xfId="0" applyFont="1" applyFill="1" applyBorder="1" applyAlignment="1">
      <alignment wrapText="1"/>
    </xf>
    <xf numFmtId="0" fontId="0" fillId="0" borderId="24" xfId="0" applyBorder="1"/>
    <xf numFmtId="0" fontId="0" fillId="0" borderId="25" xfId="0" applyBorder="1"/>
    <xf numFmtId="168" fontId="3" fillId="3" borderId="41" xfId="0" applyNumberFormat="1" applyFont="1" applyFill="1" applyBorder="1" applyAlignment="1">
      <alignment horizontal="right"/>
    </xf>
    <xf numFmtId="0" fontId="0" fillId="0" borderId="31" xfId="0" applyBorder="1"/>
    <xf numFmtId="0" fontId="4" fillId="3" borderId="0" xfId="0" applyFont="1" applyFill="1" applyBorder="1" applyAlignment="1">
      <alignment horizontal="left"/>
    </xf>
    <xf numFmtId="168" fontId="4" fillId="3" borderId="0" xfId="0" applyNumberFormat="1" applyFont="1" applyFill="1" applyBorder="1" applyAlignment="1">
      <alignment horizontal="right"/>
    </xf>
    <xf numFmtId="0" fontId="82" fillId="0" borderId="0" xfId="0" applyFont="1"/>
    <xf numFmtId="0" fontId="2" fillId="0" borderId="42" xfId="0" applyFont="1" applyBorder="1"/>
    <xf numFmtId="168" fontId="2" fillId="0" borderId="42" xfId="0" applyNumberFormat="1" applyFont="1" applyBorder="1"/>
    <xf numFmtId="168" fontId="2" fillId="0" borderId="42" xfId="0" applyNumberFormat="1" applyFont="1" applyBorder="1" applyAlignment="1">
      <alignment horizontal="right"/>
    </xf>
    <xf numFmtId="0" fontId="15" fillId="0" borderId="0" xfId="0" applyFont="1" applyFill="1" applyBorder="1"/>
    <xf numFmtId="168" fontId="15" fillId="3" borderId="0" xfId="0" applyNumberFormat="1" applyFont="1" applyFill="1" applyAlignment="1">
      <alignment horizontal="right"/>
    </xf>
    <xf numFmtId="0" fontId="111" fillId="0" borderId="0" xfId="660" applyFont="1"/>
    <xf numFmtId="0" fontId="3" fillId="0" borderId="0" xfId="0" applyFont="1" applyFill="1" applyBorder="1"/>
    <xf numFmtId="0" fontId="23" fillId="0" borderId="0" xfId="2" applyFont="1" applyFill="1" applyBorder="1"/>
    <xf numFmtId="0" fontId="20" fillId="57" borderId="39" xfId="0" applyFont="1" applyFill="1" applyBorder="1" applyAlignment="1">
      <alignment horizontal="left" indent="2"/>
    </xf>
    <xf numFmtId="0" fontId="3" fillId="0" borderId="41" xfId="0" applyFont="1" applyBorder="1" applyAlignment="1">
      <alignment horizontal="left" indent="2"/>
    </xf>
    <xf numFmtId="168" fontId="3" fillId="0" borderId="0" xfId="0" applyNumberFormat="1" applyFont="1" applyBorder="1" applyAlignment="1">
      <alignment horizontal="right"/>
    </xf>
    <xf numFmtId="168" fontId="3" fillId="0" borderId="41" xfId="0" applyNumberFormat="1" applyFont="1" applyBorder="1" applyAlignment="1">
      <alignment horizontal="right"/>
    </xf>
    <xf numFmtId="168" fontId="4" fillId="3" borderId="0" xfId="0" applyNumberFormat="1" applyFont="1" applyFill="1" applyBorder="1" applyAlignment="1">
      <alignment horizontal="left"/>
    </xf>
    <xf numFmtId="168" fontId="4" fillId="3" borderId="38" xfId="0" applyNumberFormat="1" applyFont="1" applyFill="1" applyBorder="1" applyAlignment="1">
      <alignment horizontal="left"/>
    </xf>
    <xf numFmtId="0" fontId="3" fillId="0" borderId="38" xfId="0" applyFont="1" applyBorder="1" applyAlignment="1">
      <alignment horizontal="left" indent="2"/>
    </xf>
    <xf numFmtId="0" fontId="20" fillId="57" borderId="38" xfId="0" applyFont="1" applyFill="1" applyBorder="1" applyAlignment="1">
      <alignment horizontal="left" wrapText="1" indent="2"/>
    </xf>
    <xf numFmtId="0" fontId="20" fillId="57" borderId="40" xfId="0" applyFont="1" applyFill="1" applyBorder="1" applyAlignment="1">
      <alignment horizontal="left" wrapText="1" indent="2"/>
    </xf>
    <xf numFmtId="168" fontId="4" fillId="3" borderId="0" xfId="0" applyNumberFormat="1" applyFont="1" applyFill="1" applyBorder="1" applyAlignment="1"/>
    <xf numFmtId="0" fontId="8" fillId="0" borderId="0" xfId="0" applyFont="1" applyFill="1" applyBorder="1" applyAlignment="1">
      <alignment horizontal="left" indent="2"/>
    </xf>
    <xf numFmtId="0" fontId="3" fillId="3" borderId="0" xfId="0" applyFont="1" applyFill="1" applyBorder="1"/>
    <xf numFmtId="168" fontId="4" fillId="0" borderId="0" xfId="0" applyNumberFormat="1" applyFont="1" applyBorder="1" applyAlignment="1">
      <alignment horizontal="right"/>
    </xf>
    <xf numFmtId="168" fontId="79" fillId="0" borderId="0" xfId="0" applyNumberFormat="1" applyFont="1"/>
    <xf numFmtId="0" fontId="119" fillId="0" borderId="0" xfId="0" applyFont="1"/>
    <xf numFmtId="168" fontId="1" fillId="0" borderId="0" xfId="0" applyNumberFormat="1" applyFont="1"/>
    <xf numFmtId="0" fontId="4" fillId="0" borderId="25" xfId="0" applyFont="1" applyBorder="1" applyAlignment="1">
      <alignment horizontal="left" wrapText="1" indent="1"/>
    </xf>
    <xf numFmtId="168" fontId="4" fillId="3" borderId="0" xfId="0" applyNumberFormat="1" applyFont="1" applyFill="1" applyAlignment="1">
      <alignment horizontal="right"/>
    </xf>
    <xf numFmtId="0" fontId="4" fillId="0" borderId="25" xfId="0" applyFont="1" applyBorder="1" applyAlignment="1">
      <alignment horizontal="left" vertical="center" wrapText="1"/>
    </xf>
    <xf numFmtId="0" fontId="4" fillId="0" borderId="24" xfId="0" applyFont="1" applyBorder="1" applyAlignment="1">
      <alignment horizontal="left" wrapText="1" indent="1"/>
    </xf>
    <xf numFmtId="0" fontId="3" fillId="0" borderId="25" xfId="0" applyFont="1" applyBorder="1" applyAlignment="1">
      <alignment horizontal="left" wrapText="1" indent="1"/>
    </xf>
    <xf numFmtId="168" fontId="3" fillId="3" borderId="0" xfId="0" applyNumberFormat="1" applyFont="1" applyFill="1" applyAlignment="1">
      <alignment horizontal="right"/>
    </xf>
    <xf numFmtId="0" fontId="4" fillId="0" borderId="31" xfId="0" applyFont="1" applyBorder="1" applyAlignment="1">
      <alignment horizontal="left" wrapText="1" indent="1"/>
    </xf>
    <xf numFmtId="168" fontId="3" fillId="0" borderId="0" xfId="0" applyNumberFormat="1" applyFont="1" applyBorder="1" applyAlignment="1">
      <alignment horizontal="right" wrapText="1"/>
    </xf>
    <xf numFmtId="169" fontId="3" fillId="0" borderId="0" xfId="0" applyNumberFormat="1" applyFont="1" applyBorder="1" applyAlignment="1">
      <alignment horizontal="right" wrapText="1"/>
    </xf>
    <xf numFmtId="0" fontId="3" fillId="0" borderId="0" xfId="0" applyFont="1" applyBorder="1" applyAlignment="1">
      <alignment horizontal="left" wrapText="1"/>
    </xf>
    <xf numFmtId="0" fontId="4" fillId="0" borderId="0" xfId="0" applyFont="1" applyBorder="1" applyAlignment="1">
      <alignment horizontal="left" wrapText="1" indent="1"/>
    </xf>
    <xf numFmtId="168" fontId="3" fillId="0" borderId="35" xfId="0" applyNumberFormat="1" applyFont="1" applyBorder="1" applyAlignment="1">
      <alignment horizontal="right" wrapText="1"/>
    </xf>
    <xf numFmtId="169" fontId="3" fillId="0" borderId="35" xfId="0" applyNumberFormat="1" applyFont="1" applyBorder="1" applyAlignment="1">
      <alignment horizontal="right" vertical="center" wrapText="1"/>
    </xf>
    <xf numFmtId="0" fontId="3" fillId="0" borderId="35" xfId="0" applyFont="1" applyBorder="1" applyAlignment="1">
      <alignment wrapText="1"/>
    </xf>
    <xf numFmtId="0" fontId="0" fillId="0" borderId="35" xfId="0" applyFont="1" applyBorder="1" applyAlignment="1"/>
    <xf numFmtId="0" fontId="3" fillId="0" borderId="24" xfId="0" applyFont="1" applyBorder="1" applyAlignment="1">
      <alignment horizontal="left" wrapText="1" indent="1"/>
    </xf>
    <xf numFmtId="0" fontId="3" fillId="0" borderId="31" xfId="0" applyFont="1" applyBorder="1" applyAlignment="1">
      <alignment horizontal="left" wrapText="1" indent="1"/>
    </xf>
    <xf numFmtId="168" fontId="3" fillId="0" borderId="43" xfId="0" applyNumberFormat="1" applyFont="1" applyBorder="1" applyAlignment="1">
      <alignment horizontal="right" wrapText="1"/>
    </xf>
    <xf numFmtId="0" fontId="3" fillId="0" borderId="44" xfId="0" applyFont="1" applyBorder="1" applyAlignment="1">
      <alignment horizontal="left" wrapText="1" indent="1"/>
    </xf>
    <xf numFmtId="168" fontId="13" fillId="0" borderId="0" xfId="0" applyNumberFormat="1" applyFont="1" applyAlignment="1">
      <alignment vertical="center"/>
    </xf>
    <xf numFmtId="168" fontId="3" fillId="0" borderId="0" xfId="0" applyNumberFormat="1" applyFont="1" applyFill="1" applyBorder="1" applyAlignment="1">
      <alignment horizontal="right" wrapText="1"/>
    </xf>
    <xf numFmtId="169" fontId="3" fillId="0" borderId="0" xfId="0" applyNumberFormat="1" applyFont="1" applyFill="1" applyBorder="1" applyAlignment="1">
      <alignment horizontal="right" wrapText="1"/>
    </xf>
    <xf numFmtId="0" fontId="3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 indent="1"/>
    </xf>
    <xf numFmtId="0" fontId="4" fillId="0" borderId="24" xfId="0" applyFont="1" applyBorder="1" applyAlignment="1">
      <alignment vertical="center" wrapText="1"/>
    </xf>
    <xf numFmtId="168" fontId="4" fillId="2" borderId="24" xfId="0" applyNumberFormat="1" applyFont="1" applyFill="1" applyBorder="1" applyAlignment="1">
      <alignment vertical="center" wrapText="1"/>
    </xf>
    <xf numFmtId="168" fontId="4" fillId="0" borderId="24" xfId="0" applyNumberFormat="1" applyFont="1" applyBorder="1" applyAlignment="1">
      <alignment vertical="center" wrapText="1"/>
    </xf>
    <xf numFmtId="0" fontId="3" fillId="0" borderId="25" xfId="0" applyFont="1" applyBorder="1" applyAlignment="1">
      <alignment horizontal="left" vertical="center" wrapText="1" indent="1"/>
    </xf>
    <xf numFmtId="168" fontId="3" fillId="2" borderId="25" xfId="0" applyNumberFormat="1" applyFont="1" applyFill="1" applyBorder="1" applyAlignment="1">
      <alignment vertical="center" wrapText="1"/>
    </xf>
    <xf numFmtId="168" fontId="3" fillId="0" borderId="25" xfId="0" applyNumberFormat="1" applyFont="1" applyBorder="1" applyAlignment="1">
      <alignment vertical="center" wrapText="1"/>
    </xf>
    <xf numFmtId="0" fontId="3" fillId="0" borderId="25" xfId="0" applyFont="1" applyBorder="1" applyAlignment="1">
      <alignment horizontal="left" vertical="center" indent="1"/>
    </xf>
    <xf numFmtId="168" fontId="3" fillId="2" borderId="25" xfId="0" applyNumberFormat="1" applyFont="1" applyFill="1" applyBorder="1" applyAlignment="1">
      <alignment horizontal="right" vertical="center" wrapText="1"/>
    </xf>
    <xf numFmtId="168" fontId="3" fillId="0" borderId="25" xfId="0" applyNumberFormat="1" applyFont="1" applyBorder="1" applyAlignment="1">
      <alignment horizontal="right" vertical="center" wrapText="1"/>
    </xf>
    <xf numFmtId="0" fontId="3" fillId="0" borderId="45" xfId="0" applyFont="1" applyBorder="1" applyAlignment="1">
      <alignment horizontal="left" vertical="center" wrapText="1" indent="1"/>
    </xf>
    <xf numFmtId="168" fontId="3" fillId="2" borderId="45" xfId="0" applyNumberFormat="1" applyFont="1" applyFill="1" applyBorder="1" applyAlignment="1">
      <alignment vertical="center" wrapText="1"/>
    </xf>
    <xf numFmtId="168" fontId="3" fillId="0" borderId="45" xfId="0" applyNumberFormat="1" applyFont="1" applyBorder="1" applyAlignment="1">
      <alignment vertical="center" wrapText="1"/>
    </xf>
    <xf numFmtId="0" fontId="3" fillId="0" borderId="24" xfId="0" applyFont="1" applyBorder="1" applyAlignment="1">
      <alignment horizontal="left" vertical="center" wrapText="1" indent="1"/>
    </xf>
    <xf numFmtId="168" fontId="3" fillId="2" borderId="24" xfId="0" applyNumberFormat="1" applyFont="1" applyFill="1" applyBorder="1" applyAlignment="1">
      <alignment vertical="center" wrapText="1"/>
    </xf>
    <xf numFmtId="168" fontId="3" fillId="0" borderId="24" xfId="0" applyNumberFormat="1" applyFont="1" applyBorder="1" applyAlignment="1">
      <alignment vertical="center" wrapText="1"/>
    </xf>
    <xf numFmtId="168" fontId="4" fillId="0" borderId="45" xfId="0" applyNumberFormat="1" applyFont="1" applyBorder="1" applyAlignment="1">
      <alignment vertical="center" wrapText="1"/>
    </xf>
    <xf numFmtId="168" fontId="73" fillId="0" borderId="0" xfId="661" applyNumberFormat="1" applyFont="1" applyFill="1" applyBorder="1" applyAlignment="1">
      <alignment vertical="top" wrapText="1"/>
    </xf>
    <xf numFmtId="168" fontId="73" fillId="0" borderId="32" xfId="661" applyNumberFormat="1" applyFont="1" applyFill="1" applyBorder="1" applyAlignment="1">
      <alignment vertical="top" wrapText="1"/>
    </xf>
    <xf numFmtId="168" fontId="73" fillId="0" borderId="32" xfId="661" applyNumberFormat="1" applyFont="1" applyBorder="1"/>
    <xf numFmtId="168" fontId="73" fillId="0" borderId="32" xfId="661" applyNumberFormat="1" applyFont="1" applyBorder="1" applyAlignment="1">
      <alignment vertical="top" wrapText="1"/>
    </xf>
    <xf numFmtId="0" fontId="73" fillId="0" borderId="33" xfId="661" applyFont="1" applyBorder="1" applyAlignment="1">
      <alignment horizontal="left" vertical="top"/>
    </xf>
    <xf numFmtId="168" fontId="73" fillId="0" borderId="0" xfId="661" applyNumberFormat="1" applyFont="1" applyBorder="1" applyAlignment="1">
      <alignment vertical="top" wrapText="1"/>
    </xf>
    <xf numFmtId="168" fontId="75" fillId="55" borderId="0" xfId="0" applyNumberFormat="1" applyFont="1" applyFill="1" applyBorder="1" applyAlignment="1">
      <alignment vertical="center"/>
    </xf>
    <xf numFmtId="41" fontId="112" fillId="55" borderId="0" xfId="0" applyNumberFormat="1" applyFont="1" applyFill="1" applyBorder="1"/>
    <xf numFmtId="0" fontId="17" fillId="55" borderId="0" xfId="0" applyFont="1" applyFill="1" applyBorder="1"/>
    <xf numFmtId="176" fontId="2" fillId="0" borderId="33" xfId="0" applyNumberFormat="1" applyFont="1" applyFill="1" applyBorder="1"/>
    <xf numFmtId="0" fontId="73" fillId="0" borderId="33" xfId="0" applyFont="1" applyBorder="1"/>
    <xf numFmtId="0" fontId="2" fillId="0" borderId="0" xfId="6" applyFont="1" applyFill="1" applyBorder="1"/>
    <xf numFmtId="0" fontId="2" fillId="0" borderId="0" xfId="6" applyFont="1" applyFill="1" applyBorder="1" applyAlignment="1">
      <alignment horizontal="center"/>
    </xf>
    <xf numFmtId="0" fontId="15" fillId="0" borderId="0" xfId="6" applyFont="1" applyFill="1" applyBorder="1"/>
    <xf numFmtId="0" fontId="3" fillId="3" borderId="0" xfId="0" applyFont="1" applyFill="1" applyAlignment="1">
      <alignment horizontal="center"/>
    </xf>
    <xf numFmtId="0" fontId="3" fillId="0" borderId="38" xfId="0" applyFont="1" applyBorder="1" applyAlignment="1"/>
    <xf numFmtId="1" fontId="3" fillId="3" borderId="38" xfId="0" applyNumberFormat="1" applyFont="1" applyFill="1" applyBorder="1" applyAlignment="1">
      <alignment horizontal="center"/>
    </xf>
    <xf numFmtId="1" fontId="3" fillId="0" borderId="38" xfId="0" applyNumberFormat="1" applyFont="1" applyFill="1" applyBorder="1" applyAlignment="1">
      <alignment horizontal="center"/>
    </xf>
    <xf numFmtId="1" fontId="3" fillId="0" borderId="24" xfId="0" applyNumberFormat="1" applyFont="1" applyFill="1" applyBorder="1" applyAlignment="1">
      <alignment horizontal="center"/>
    </xf>
    <xf numFmtId="0" fontId="4" fillId="0" borderId="38" xfId="0" applyFont="1" applyBorder="1" applyAlignment="1"/>
    <xf numFmtId="173" fontId="4" fillId="3" borderId="38" xfId="0" applyNumberFormat="1" applyFont="1" applyFill="1" applyBorder="1" applyAlignment="1">
      <alignment horizontal="center"/>
    </xf>
    <xf numFmtId="1" fontId="4" fillId="3" borderId="24" xfId="0" applyNumberFormat="1" applyFont="1" applyFill="1" applyBorder="1" applyAlignment="1">
      <alignment horizontal="center"/>
    </xf>
    <xf numFmtId="173" fontId="4" fillId="0" borderId="38" xfId="0" applyNumberFormat="1" applyFont="1" applyFill="1" applyBorder="1" applyAlignment="1">
      <alignment horizontal="center"/>
    </xf>
    <xf numFmtId="168" fontId="4" fillId="0" borderId="38" xfId="0" applyNumberFormat="1" applyFont="1" applyFill="1" applyBorder="1" applyAlignment="1">
      <alignment horizontal="center"/>
    </xf>
    <xf numFmtId="1" fontId="4" fillId="0" borderId="38" xfId="0" applyNumberFormat="1" applyFont="1" applyFill="1" applyBorder="1" applyAlignment="1">
      <alignment horizontal="left" indent="2"/>
    </xf>
    <xf numFmtId="0" fontId="3" fillId="0" borderId="39" xfId="0" applyFont="1" applyBorder="1" applyAlignment="1"/>
    <xf numFmtId="0" fontId="4" fillId="0" borderId="39" xfId="0" applyFont="1" applyBorder="1" applyAlignment="1"/>
    <xf numFmtId="168" fontId="4" fillId="0" borderId="39" xfId="0" applyNumberFormat="1" applyFont="1" applyFill="1" applyBorder="1" applyAlignment="1">
      <alignment horizontal="center"/>
    </xf>
    <xf numFmtId="1" fontId="4" fillId="0" borderId="39" xfId="0" applyNumberFormat="1" applyFont="1" applyFill="1" applyBorder="1" applyAlignment="1">
      <alignment horizontal="left" indent="2"/>
    </xf>
    <xf numFmtId="173" fontId="3" fillId="3" borderId="38" xfId="0" applyNumberFormat="1" applyFont="1" applyFill="1" applyBorder="1" applyAlignment="1">
      <alignment horizontal="center"/>
    </xf>
    <xf numFmtId="1" fontId="3" fillId="3" borderId="24" xfId="0" applyNumberFormat="1" applyFont="1" applyFill="1" applyBorder="1" applyAlignment="1">
      <alignment horizontal="center"/>
    </xf>
    <xf numFmtId="173" fontId="3" fillId="0" borderId="38" xfId="0" applyNumberFormat="1" applyFont="1" applyFill="1" applyBorder="1" applyAlignment="1">
      <alignment horizontal="center"/>
    </xf>
    <xf numFmtId="168" fontId="3" fillId="0" borderId="39" xfId="0" applyNumberFormat="1" applyFont="1" applyFill="1" applyBorder="1" applyAlignment="1">
      <alignment horizontal="center"/>
    </xf>
    <xf numFmtId="1" fontId="3" fillId="0" borderId="39" xfId="0" applyNumberFormat="1" applyFont="1" applyFill="1" applyBorder="1" applyAlignment="1">
      <alignment horizontal="left" indent="2"/>
    </xf>
    <xf numFmtId="0" fontId="3" fillId="0" borderId="41" xfId="0" applyFont="1" applyBorder="1" applyAlignment="1"/>
    <xf numFmtId="1" fontId="3" fillId="3" borderId="0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" fontId="4" fillId="3" borderId="0" xfId="0" applyNumberFormat="1" applyFont="1" applyFill="1" applyBorder="1" applyAlignment="1">
      <alignment horizontal="left"/>
    </xf>
    <xf numFmtId="1" fontId="4" fillId="3" borderId="0" xfId="0" applyNumberFormat="1" applyFont="1" applyFill="1" applyBorder="1" applyAlignment="1">
      <alignment horizontal="center"/>
    </xf>
    <xf numFmtId="0" fontId="8" fillId="0" borderId="0" xfId="6" applyFont="1" applyFill="1" applyBorder="1" applyAlignment="1">
      <alignment horizontal="left"/>
    </xf>
    <xf numFmtId="1" fontId="4" fillId="0" borderId="0" xfId="0" applyNumberFormat="1" applyFont="1" applyFill="1" applyBorder="1" applyAlignment="1">
      <alignment horizontal="center"/>
    </xf>
    <xf numFmtId="173" fontId="3" fillId="3" borderId="24" xfId="0" applyNumberFormat="1" applyFont="1" applyFill="1" applyBorder="1" applyAlignment="1">
      <alignment horizontal="center"/>
    </xf>
    <xf numFmtId="173" fontId="3" fillId="0" borderId="41" xfId="0" applyNumberFormat="1" applyFont="1" applyFill="1" applyBorder="1" applyAlignment="1">
      <alignment horizontal="center"/>
    </xf>
    <xf numFmtId="168" fontId="3" fillId="0" borderId="41" xfId="0" applyNumberFormat="1" applyFont="1" applyFill="1" applyBorder="1" applyAlignment="1">
      <alignment horizontal="center"/>
    </xf>
    <xf numFmtId="1" fontId="3" fillId="0" borderId="41" xfId="0" applyNumberFormat="1" applyFont="1" applyFill="1" applyBorder="1" applyAlignment="1">
      <alignment horizontal="left" indent="2"/>
    </xf>
    <xf numFmtId="1" fontId="4" fillId="3" borderId="0" xfId="0" applyNumberFormat="1" applyFont="1" applyFill="1" applyBorder="1" applyAlignment="1"/>
    <xf numFmtId="173" fontId="4" fillId="3" borderId="46" xfId="0" applyNumberFormat="1" applyFont="1" applyFill="1" applyBorder="1" applyAlignment="1">
      <alignment horizontal="center"/>
    </xf>
    <xf numFmtId="0" fontId="73" fillId="0" borderId="0" xfId="6" applyFont="1" applyFill="1" applyBorder="1" applyAlignment="1">
      <alignment horizontal="center"/>
    </xf>
    <xf numFmtId="0" fontId="37" fillId="0" borderId="0" xfId="6"/>
    <xf numFmtId="0" fontId="73" fillId="0" borderId="0" xfId="6" applyFont="1" applyFill="1" applyBorder="1" applyAlignment="1">
      <alignment horizontal="left"/>
    </xf>
    <xf numFmtId="0" fontId="112" fillId="0" borderId="0" xfId="0" applyFont="1"/>
    <xf numFmtId="0" fontId="4" fillId="0" borderId="38" xfId="0" applyFont="1" applyBorder="1" applyAlignment="1">
      <alignment horizontal="left" indent="2"/>
    </xf>
    <xf numFmtId="173" fontId="4" fillId="0" borderId="38" xfId="0" applyNumberFormat="1" applyFont="1" applyBorder="1" applyAlignment="1">
      <alignment horizontal="center"/>
    </xf>
    <xf numFmtId="173" fontId="4" fillId="0" borderId="41" xfId="0" applyNumberFormat="1" applyFont="1" applyBorder="1" applyAlignment="1">
      <alignment horizontal="center"/>
    </xf>
    <xf numFmtId="173" fontId="4" fillId="0" borderId="0" xfId="0" applyNumberFormat="1" applyFont="1" applyFill="1" applyBorder="1" applyAlignment="1">
      <alignment horizontal="center"/>
    </xf>
    <xf numFmtId="176" fontId="15" fillId="0" borderId="0" xfId="0" applyNumberFormat="1" applyFont="1" applyFill="1" applyBorder="1" applyAlignment="1">
      <alignment horizontal="right" vertical="center" wrapText="1"/>
    </xf>
    <xf numFmtId="0" fontId="15" fillId="2" borderId="0" xfId="0" applyFont="1" applyFill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 indent="1"/>
    </xf>
    <xf numFmtId="168" fontId="2" fillId="2" borderId="1" xfId="0" applyNumberFormat="1" applyFont="1" applyFill="1" applyBorder="1" applyAlignment="1">
      <alignment horizontal="right" vertical="center" wrapText="1"/>
    </xf>
    <xf numFmtId="168" fontId="2" fillId="0" borderId="1" xfId="0" applyNumberFormat="1" applyFont="1" applyFill="1" applyBorder="1" applyAlignment="1">
      <alignment horizontal="right" vertical="center" wrapText="1"/>
    </xf>
    <xf numFmtId="168" fontId="2" fillId="0" borderId="1" xfId="0" applyNumberFormat="1" applyFont="1" applyBorder="1" applyAlignment="1">
      <alignment horizontal="right" vertical="center" wrapText="1"/>
    </xf>
    <xf numFmtId="168" fontId="2" fillId="0" borderId="1" xfId="0" applyNumberFormat="1" applyFont="1" applyBorder="1" applyAlignment="1">
      <alignment vertical="center" wrapText="1"/>
    </xf>
    <xf numFmtId="1" fontId="2" fillId="0" borderId="1" xfId="0" applyNumberFormat="1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168" fontId="2" fillId="0" borderId="0" xfId="0" applyNumberFormat="1" applyFont="1" applyBorder="1" applyAlignment="1">
      <alignment vertical="center" wrapText="1"/>
    </xf>
    <xf numFmtId="1" fontId="2" fillId="0" borderId="0" xfId="0" applyNumberFormat="1" applyFont="1" applyBorder="1" applyAlignment="1">
      <alignment vertical="center" wrapText="1"/>
    </xf>
    <xf numFmtId="168" fontId="15" fillId="2" borderId="0" xfId="0" applyNumberFormat="1" applyFont="1" applyFill="1" applyBorder="1" applyAlignment="1">
      <alignment horizontal="left" vertical="center" wrapText="1"/>
    </xf>
    <xf numFmtId="0" fontId="75" fillId="2" borderId="0" xfId="0" applyFont="1" applyFill="1" applyBorder="1" applyAlignment="1">
      <alignment vertical="center" wrapText="1"/>
    </xf>
    <xf numFmtId="0" fontId="75" fillId="2" borderId="0" xfId="0" applyFont="1" applyFill="1" applyAlignment="1">
      <alignment horizontal="center" vertical="center" wrapText="1"/>
    </xf>
    <xf numFmtId="168" fontId="73" fillId="2" borderId="1" xfId="0" applyNumberFormat="1" applyFont="1" applyFill="1" applyBorder="1" applyAlignment="1">
      <alignment vertical="center" wrapText="1"/>
    </xf>
    <xf numFmtId="168" fontId="73" fillId="0" borderId="47" xfId="0" applyNumberFormat="1" applyFont="1" applyBorder="1"/>
    <xf numFmtId="0" fontId="3" fillId="0" borderId="2" xfId="0" applyFont="1" applyBorder="1" applyAlignment="1">
      <alignment horizontal="left" vertical="center" wrapText="1" indent="1"/>
    </xf>
    <xf numFmtId="168" fontId="73" fillId="2" borderId="0" xfId="0" applyNumberFormat="1" applyFont="1" applyFill="1" applyBorder="1" applyAlignment="1">
      <alignment vertical="center" wrapText="1"/>
    </xf>
    <xf numFmtId="168" fontId="73" fillId="0" borderId="48" xfId="0" applyNumberFormat="1" applyFont="1" applyBorder="1"/>
    <xf numFmtId="168" fontId="73" fillId="0" borderId="0" xfId="0" applyNumberFormat="1" applyFont="1" applyBorder="1"/>
    <xf numFmtId="168" fontId="75" fillId="2" borderId="0" xfId="0" applyNumberFormat="1" applyFont="1" applyFill="1" applyBorder="1" applyAlignment="1">
      <alignment vertical="center" wrapText="1"/>
    </xf>
    <xf numFmtId="168" fontId="15" fillId="3" borderId="0" xfId="0" applyNumberFormat="1" applyFont="1" applyFill="1" applyBorder="1" applyAlignment="1">
      <alignment horizontal="right" vertical="center" wrapText="1"/>
    </xf>
    <xf numFmtId="168" fontId="15" fillId="3" borderId="0" xfId="0" applyNumberFormat="1" applyFont="1" applyFill="1"/>
    <xf numFmtId="0" fontId="2" fillId="0" borderId="7" xfId="0" applyFont="1" applyBorder="1" applyAlignment="1">
      <alignment horizontal="left" vertical="center" wrapText="1" indent="1"/>
    </xf>
    <xf numFmtId="168" fontId="2" fillId="2" borderId="7" xfId="0" applyNumberFormat="1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vertical="center" wrapText="1"/>
    </xf>
    <xf numFmtId="168" fontId="3" fillId="3" borderId="1" xfId="0" applyNumberFormat="1" applyFont="1" applyFill="1" applyBorder="1" applyAlignment="1">
      <alignment horizontal="right" vertical="center" wrapText="1"/>
    </xf>
    <xf numFmtId="168" fontId="3" fillId="3" borderId="7" xfId="0" applyNumberFormat="1" applyFont="1" applyFill="1" applyBorder="1" applyAlignment="1">
      <alignment horizontal="right" vertical="center" wrapText="1"/>
    </xf>
    <xf numFmtId="168" fontId="5" fillId="2" borderId="0" xfId="0" applyNumberFormat="1" applyFont="1" applyFill="1" applyAlignment="1">
      <alignment vertical="center"/>
    </xf>
    <xf numFmtId="168" fontId="3" fillId="3" borderId="2" xfId="0" applyNumberFormat="1" applyFont="1" applyFill="1" applyBorder="1" applyAlignment="1">
      <alignment horizontal="right" vertical="center" wrapText="1"/>
    </xf>
    <xf numFmtId="168" fontId="3" fillId="0" borderId="2" xfId="0" applyNumberFormat="1" applyFont="1" applyFill="1" applyBorder="1" applyAlignment="1">
      <alignment horizontal="right" vertical="center" wrapText="1"/>
    </xf>
    <xf numFmtId="168" fontId="3" fillId="0" borderId="2" xfId="0" applyNumberFormat="1" applyFont="1" applyBorder="1" applyAlignment="1">
      <alignment horizontal="right" vertical="center"/>
    </xf>
    <xf numFmtId="168" fontId="3" fillId="3" borderId="0" xfId="0" applyNumberFormat="1" applyFont="1" applyFill="1" applyBorder="1" applyAlignment="1">
      <alignment horizontal="right" vertical="center" wrapText="1"/>
    </xf>
    <xf numFmtId="1" fontId="4" fillId="0" borderId="0" xfId="0" applyNumberFormat="1" applyFont="1" applyFill="1" applyBorder="1" applyAlignment="1">
      <alignment horizontal="right" vertical="center"/>
    </xf>
    <xf numFmtId="171" fontId="3" fillId="0" borderId="0" xfId="0" applyNumberFormat="1" applyFont="1" applyFill="1" applyBorder="1" applyAlignment="1">
      <alignment vertical="center" wrapText="1"/>
    </xf>
    <xf numFmtId="171" fontId="4" fillId="0" borderId="1" xfId="0" applyNumberFormat="1" applyFont="1" applyFill="1" applyBorder="1" applyAlignment="1">
      <alignment horizontal="right" vertical="center"/>
    </xf>
    <xf numFmtId="1" fontId="3" fillId="0" borderId="1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horizontal="left"/>
    </xf>
    <xf numFmtId="171" fontId="3" fillId="0" borderId="0" xfId="0" applyNumberFormat="1" applyFont="1" applyFill="1" applyBorder="1" applyAlignment="1">
      <alignment horizontal="right" vertical="center"/>
    </xf>
    <xf numFmtId="0" fontId="4" fillId="3" borderId="49" xfId="0" applyFont="1" applyFill="1" applyBorder="1" applyAlignment="1">
      <alignment horizontal="right" vertical="center" wrapText="1"/>
    </xf>
    <xf numFmtId="0" fontId="4" fillId="3" borderId="49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1" fontId="3" fillId="3" borderId="50" xfId="0" applyNumberFormat="1" applyFont="1" applyFill="1" applyBorder="1" applyAlignment="1">
      <alignment vertical="center" wrapText="1"/>
    </xf>
    <xf numFmtId="1" fontId="3" fillId="3" borderId="51" xfId="0" applyNumberFormat="1" applyFont="1" applyFill="1" applyBorder="1" applyAlignment="1">
      <alignment vertical="center" wrapText="1"/>
    </xf>
    <xf numFmtId="1" fontId="4" fillId="3" borderId="7" xfId="0" applyNumberFormat="1" applyFont="1" applyFill="1" applyBorder="1" applyAlignment="1">
      <alignment vertical="center" wrapText="1"/>
    </xf>
    <xf numFmtId="171" fontId="4" fillId="0" borderId="7" xfId="0" applyNumberFormat="1" applyFont="1" applyBorder="1" applyAlignment="1">
      <alignment vertical="center" wrapText="1"/>
    </xf>
    <xf numFmtId="1" fontId="3" fillId="3" borderId="49" xfId="0" applyNumberFormat="1" applyFont="1" applyFill="1" applyBorder="1" applyAlignment="1">
      <alignment vertical="center" wrapText="1"/>
    </xf>
    <xf numFmtId="171" fontId="4" fillId="3" borderId="0" xfId="0" applyNumberFormat="1" applyFont="1" applyFill="1" applyBorder="1" applyAlignment="1">
      <alignment vertical="center" wrapText="1"/>
    </xf>
    <xf numFmtId="0" fontId="17" fillId="58" borderId="0" xfId="0" applyFont="1" applyFill="1"/>
    <xf numFmtId="0" fontId="17" fillId="58" borderId="0" xfId="0" applyFont="1" applyFill="1" applyAlignment="1">
      <alignment horizontal="right"/>
    </xf>
    <xf numFmtId="0" fontId="15" fillId="58" borderId="0" xfId="0" applyFont="1" applyFill="1" applyAlignment="1">
      <alignment horizontal="left"/>
    </xf>
    <xf numFmtId="0" fontId="15" fillId="58" borderId="0" xfId="0" applyFont="1" applyFill="1" applyAlignment="1">
      <alignment horizontal="right" wrapText="1"/>
    </xf>
    <xf numFmtId="0" fontId="15" fillId="58" borderId="0" xfId="0" applyFont="1" applyFill="1" applyAlignment="1">
      <alignment horizontal="center" wrapText="1"/>
    </xf>
    <xf numFmtId="0" fontId="4" fillId="59" borderId="0" xfId="0" applyFont="1" applyFill="1" applyBorder="1" applyAlignment="1">
      <alignment horizontal="center" vertical="center" wrapText="1"/>
    </xf>
    <xf numFmtId="0" fontId="4" fillId="0" borderId="25" xfId="0" applyFont="1" applyBorder="1" applyAlignment="1">
      <alignment vertical="center" wrapText="1"/>
    </xf>
    <xf numFmtId="168" fontId="4" fillId="59" borderId="25" xfId="0" applyNumberFormat="1" applyFont="1" applyFill="1" applyBorder="1" applyAlignment="1">
      <alignment horizontal="right" vertical="center" wrapText="1"/>
    </xf>
    <xf numFmtId="168" fontId="4" fillId="0" borderId="25" xfId="0" applyNumberFormat="1" applyFont="1" applyBorder="1" applyAlignment="1">
      <alignment vertical="center" wrapText="1"/>
    </xf>
    <xf numFmtId="168" fontId="3" fillId="59" borderId="25" xfId="0" applyNumberFormat="1" applyFont="1" applyFill="1" applyBorder="1" applyAlignment="1">
      <alignment horizontal="right" vertical="center" wrapText="1"/>
    </xf>
    <xf numFmtId="0" fontId="3" fillId="0" borderId="25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0" fontId="112" fillId="2" borderId="0" xfId="0" applyFont="1" applyFill="1" applyAlignment="1">
      <alignment vertical="center" wrapText="1"/>
    </xf>
    <xf numFmtId="0" fontId="4" fillId="0" borderId="24" xfId="0" applyFont="1" applyBorder="1" applyAlignment="1">
      <alignment horizontal="left" vertical="center" wrapText="1" indent="1"/>
    </xf>
    <xf numFmtId="168" fontId="4" fillId="2" borderId="24" xfId="0" applyNumberFormat="1" applyFont="1" applyFill="1" applyBorder="1" applyAlignment="1">
      <alignment horizontal="right" vertical="center" wrapText="1"/>
    </xf>
    <xf numFmtId="168" fontId="4" fillId="0" borderId="24" xfId="0" applyNumberFormat="1" applyFont="1" applyBorder="1" applyAlignment="1">
      <alignment horizontal="right" vertical="center" wrapText="1"/>
    </xf>
    <xf numFmtId="0" fontId="4" fillId="0" borderId="25" xfId="0" applyFont="1" applyBorder="1" applyAlignment="1">
      <alignment horizontal="left" vertical="center" wrapText="1" indent="1"/>
    </xf>
    <xf numFmtId="168" fontId="4" fillId="2" borderId="25" xfId="0" applyNumberFormat="1" applyFont="1" applyFill="1" applyBorder="1" applyAlignment="1">
      <alignment horizontal="right" vertical="center" wrapText="1"/>
    </xf>
    <xf numFmtId="168" fontId="4" fillId="0" borderId="25" xfId="0" applyNumberFormat="1" applyFont="1" applyBorder="1" applyAlignment="1">
      <alignment horizontal="right" vertical="center" wrapText="1"/>
    </xf>
    <xf numFmtId="0" fontId="3" fillId="0" borderId="25" xfId="0" applyNumberFormat="1" applyFont="1" applyBorder="1" applyAlignment="1">
      <alignment horizontal="right" vertical="center" wrapText="1"/>
    </xf>
    <xf numFmtId="0" fontId="3" fillId="0" borderId="0" xfId="0" applyFont="1" applyAlignment="1">
      <alignment horizontal="right"/>
    </xf>
    <xf numFmtId="0" fontId="15" fillId="58" borderId="0" xfId="0" applyFont="1" applyFill="1"/>
    <xf numFmtId="0" fontId="15" fillId="58" borderId="0" xfId="0" applyFont="1" applyFill="1" applyAlignment="1">
      <alignment horizontal="right"/>
    </xf>
    <xf numFmtId="0" fontId="2" fillId="58" borderId="0" xfId="0" applyFont="1" applyFill="1" applyBorder="1"/>
    <xf numFmtId="165" fontId="2" fillId="58" borderId="0" xfId="0" applyNumberFormat="1" applyFont="1" applyFill="1" applyBorder="1"/>
    <xf numFmtId="0" fontId="2" fillId="58" borderId="0" xfId="0" applyFont="1" applyFill="1" applyBorder="1" applyAlignment="1">
      <alignment horizontal="right"/>
    </xf>
    <xf numFmtId="1" fontId="2" fillId="0" borderId="24" xfId="0" applyNumberFormat="1" applyFont="1" applyBorder="1" applyAlignment="1">
      <alignment horizontal="right"/>
    </xf>
    <xf numFmtId="1" fontId="2" fillId="0" borderId="25" xfId="0" applyNumberFormat="1" applyFont="1" applyBorder="1" applyAlignment="1">
      <alignment horizontal="right"/>
    </xf>
    <xf numFmtId="0" fontId="2" fillId="0" borderId="0" xfId="0" applyFont="1" applyBorder="1" applyAlignment="1">
      <alignment horizontal="left"/>
    </xf>
    <xf numFmtId="165" fontId="2" fillId="0" borderId="0" xfId="0" applyNumberFormat="1" applyFont="1" applyBorder="1"/>
    <xf numFmtId="1" fontId="2" fillId="0" borderId="0" xfId="0" applyNumberFormat="1" applyFont="1" applyBorder="1" applyAlignment="1">
      <alignment horizontal="right"/>
    </xf>
    <xf numFmtId="165" fontId="15" fillId="58" borderId="0" xfId="0" applyNumberFormat="1" applyFont="1" applyFill="1" applyAlignment="1">
      <alignment horizontal="right"/>
    </xf>
    <xf numFmtId="165" fontId="17" fillId="0" borderId="0" xfId="0" applyNumberFormat="1" applyFont="1"/>
    <xf numFmtId="0" fontId="17" fillId="0" borderId="0" xfId="0" applyFont="1" applyAlignment="1">
      <alignment horizontal="right"/>
    </xf>
    <xf numFmtId="0" fontId="112" fillId="58" borderId="0" xfId="0" applyFont="1" applyFill="1"/>
    <xf numFmtId="0" fontId="0" fillId="60" borderId="0" xfId="0" applyFill="1"/>
    <xf numFmtId="0" fontId="2" fillId="58" borderId="0" xfId="0" applyFont="1" applyFill="1"/>
    <xf numFmtId="0" fontId="2" fillId="0" borderId="42" xfId="0" applyFont="1" applyBorder="1" applyAlignment="1">
      <alignment horizontal="left"/>
    </xf>
    <xf numFmtId="0" fontId="17" fillId="2" borderId="0" xfId="0" applyFont="1" applyFill="1" applyAlignment="1">
      <alignment horizontal="right" vertical="center" wrapText="1"/>
    </xf>
    <xf numFmtId="0" fontId="4" fillId="0" borderId="0" xfId="0" applyFont="1" applyAlignment="1">
      <alignment horizontal="left" vertical="center" wrapText="1" indent="1"/>
    </xf>
    <xf numFmtId="168" fontId="4" fillId="0" borderId="0" xfId="0" applyNumberFormat="1" applyFont="1" applyFill="1" applyBorder="1" applyAlignment="1">
      <alignment horizontal="right" vertical="center" wrapText="1"/>
    </xf>
    <xf numFmtId="0" fontId="21" fillId="0" borderId="0" xfId="0" applyFont="1"/>
    <xf numFmtId="168" fontId="4" fillId="0" borderId="1" xfId="0" applyNumberFormat="1" applyFont="1" applyBorder="1" applyAlignment="1">
      <alignment horizontal="left" vertical="center" wrapText="1"/>
    </xf>
    <xf numFmtId="168" fontId="3" fillId="0" borderId="1" xfId="0" applyNumberFormat="1" applyFont="1" applyBorder="1" applyAlignment="1">
      <alignment horizontal="left" vertical="center" wrapText="1"/>
    </xf>
    <xf numFmtId="168" fontId="4" fillId="0" borderId="1" xfId="0" applyNumberFormat="1" applyFont="1" applyBorder="1" applyAlignment="1">
      <alignment horizontal="left" vertical="center"/>
    </xf>
    <xf numFmtId="0" fontId="20" fillId="0" borderId="0" xfId="0" applyFont="1"/>
    <xf numFmtId="0" fontId="3" fillId="0" borderId="0" xfId="0" applyFont="1" applyAlignment="1">
      <alignment horizontal="left" vertical="center" wrapText="1" indent="2"/>
    </xf>
    <xf numFmtId="0" fontId="3" fillId="0" borderId="0" xfId="0" applyFont="1" applyAlignment="1">
      <alignment horizontal="left" vertical="center" wrapText="1" indent="1"/>
    </xf>
    <xf numFmtId="0" fontId="26" fillId="2" borderId="0" xfId="0" applyFont="1" applyFill="1" applyAlignment="1">
      <alignment horizontal="right" vertical="center" wrapText="1"/>
    </xf>
    <xf numFmtId="168" fontId="4" fillId="0" borderId="7" xfId="0" applyNumberFormat="1" applyFont="1" applyFill="1" applyBorder="1" applyAlignment="1">
      <alignment horizontal="right" vertical="center" wrapText="1"/>
    </xf>
    <xf numFmtId="3" fontId="13" fillId="0" borderId="0" xfId="0" applyNumberFormat="1" applyFont="1" applyAlignment="1">
      <alignment vertical="center"/>
    </xf>
    <xf numFmtId="168" fontId="4" fillId="0" borderId="1" xfId="0" applyNumberFormat="1" applyFont="1" applyFill="1" applyBorder="1" applyAlignment="1">
      <alignment horizontal="left" vertical="center" wrapText="1"/>
    </xf>
    <xf numFmtId="168" fontId="3" fillId="0" borderId="1" xfId="0" applyNumberFormat="1" applyFont="1" applyFill="1" applyBorder="1" applyAlignment="1">
      <alignment horizontal="left" vertical="center" wrapText="1"/>
    </xf>
    <xf numFmtId="168" fontId="3" fillId="0" borderId="52" xfId="0" applyNumberFormat="1" applyFont="1" applyFill="1" applyBorder="1" applyAlignment="1">
      <alignment vertical="center" wrapText="1"/>
    </xf>
    <xf numFmtId="168" fontId="3" fillId="0" borderId="52" xfId="0" applyNumberFormat="1" applyFont="1" applyBorder="1" applyAlignment="1">
      <alignment vertical="center" wrapText="1"/>
    </xf>
    <xf numFmtId="168" fontId="20" fillId="0" borderId="1" xfId="0" applyNumberFormat="1" applyFont="1" applyFill="1" applyBorder="1" applyAlignment="1">
      <alignment horizontal="left" vertical="center" wrapText="1"/>
    </xf>
    <xf numFmtId="168" fontId="3" fillId="0" borderId="1" xfId="0" applyNumberFormat="1" applyFont="1" applyFill="1" applyBorder="1" applyAlignment="1">
      <alignment vertical="center" wrapText="1"/>
    </xf>
    <xf numFmtId="168" fontId="3" fillId="0" borderId="2" xfId="0" applyNumberFormat="1" applyFont="1" applyFill="1" applyBorder="1" applyAlignment="1">
      <alignment vertical="center" wrapText="1"/>
    </xf>
    <xf numFmtId="168" fontId="3" fillId="0" borderId="2" xfId="0" applyNumberFormat="1" applyFont="1" applyBorder="1" applyAlignment="1">
      <alignment vertical="center" wrapText="1"/>
    </xf>
    <xf numFmtId="168" fontId="20" fillId="0" borderId="0" xfId="0" applyNumberFormat="1" applyFont="1"/>
    <xf numFmtId="0" fontId="120" fillId="0" borderId="0" xfId="2" applyFont="1" applyAlignment="1">
      <alignment vertical="center"/>
    </xf>
    <xf numFmtId="0" fontId="73" fillId="0" borderId="0" xfId="661" applyFont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176" fontId="3" fillId="0" borderId="1" xfId="0" applyNumberFormat="1" applyFont="1" applyBorder="1" applyAlignment="1">
      <alignment horizontal="right" vertical="center" wrapText="1"/>
    </xf>
    <xf numFmtId="178" fontId="4" fillId="2" borderId="53" xfId="0" applyNumberFormat="1" applyFont="1" applyFill="1" applyBorder="1" applyAlignment="1">
      <alignment horizontal="right" vertical="center" wrapText="1" indent="1"/>
    </xf>
    <xf numFmtId="178" fontId="3" fillId="0" borderId="53" xfId="0" applyNumberFormat="1" applyFont="1" applyFill="1" applyBorder="1" applyAlignment="1">
      <alignment horizontal="right" vertical="center" wrapText="1" indent="1"/>
    </xf>
    <xf numFmtId="173" fontId="4" fillId="2" borderId="53" xfId="0" applyNumberFormat="1" applyFont="1" applyFill="1" applyBorder="1" applyAlignment="1">
      <alignment horizontal="right" vertical="center" wrapText="1" indent="1"/>
    </xf>
    <xf numFmtId="173" fontId="3" fillId="0" borderId="53" xfId="0" applyNumberFormat="1" applyFont="1" applyFill="1" applyBorder="1" applyAlignment="1">
      <alignment horizontal="right" vertical="center" wrapText="1" indent="1"/>
    </xf>
    <xf numFmtId="0" fontId="35" fillId="0" borderId="0" xfId="0" applyFont="1"/>
    <xf numFmtId="0" fontId="4" fillId="2" borderId="0" xfId="0" applyFont="1" applyFill="1" applyBorder="1" applyAlignment="1">
      <alignment horizontal="right" vertical="center"/>
    </xf>
    <xf numFmtId="176" fontId="4" fillId="2" borderId="1" xfId="0" applyNumberFormat="1" applyFont="1" applyFill="1" applyBorder="1" applyAlignment="1">
      <alignment horizontal="right" vertical="center"/>
    </xf>
    <xf numFmtId="176" fontId="4" fillId="0" borderId="1" xfId="0" applyNumberFormat="1" applyFont="1" applyFill="1" applyBorder="1" applyAlignment="1">
      <alignment horizontal="right" vertical="center"/>
    </xf>
    <xf numFmtId="176" fontId="4" fillId="0" borderId="1" xfId="0" applyNumberFormat="1" applyFont="1" applyBorder="1" applyAlignment="1">
      <alignment horizontal="right" vertical="center" wrapText="1"/>
    </xf>
    <xf numFmtId="176" fontId="3" fillId="2" borderId="1" xfId="0" applyNumberFormat="1" applyFont="1" applyFill="1" applyBorder="1" applyAlignment="1">
      <alignment horizontal="right" vertical="center" wrapText="1"/>
    </xf>
    <xf numFmtId="176" fontId="3" fillId="0" borderId="1" xfId="0" applyNumberFormat="1" applyFont="1" applyFill="1" applyBorder="1" applyAlignment="1">
      <alignment horizontal="right" vertical="center" wrapText="1"/>
    </xf>
    <xf numFmtId="176" fontId="4" fillId="2" borderId="1" xfId="0" applyNumberFormat="1" applyFont="1" applyFill="1" applyBorder="1" applyAlignment="1">
      <alignment horizontal="right" vertical="center" wrapText="1"/>
    </xf>
    <xf numFmtId="176" fontId="4" fillId="0" borderId="1" xfId="0" applyNumberFormat="1" applyFont="1" applyFill="1" applyBorder="1" applyAlignment="1">
      <alignment horizontal="right" vertical="center" wrapText="1"/>
    </xf>
    <xf numFmtId="176" fontId="21" fillId="0" borderId="1" xfId="0" applyNumberFormat="1" applyFont="1" applyBorder="1" applyAlignment="1">
      <alignment horizontal="right" vertical="center" wrapText="1"/>
    </xf>
    <xf numFmtId="176" fontId="3" fillId="0" borderId="0" xfId="0" applyNumberFormat="1" applyFont="1" applyFill="1" applyBorder="1" applyAlignment="1">
      <alignment horizontal="right" vertical="center" wrapText="1"/>
    </xf>
    <xf numFmtId="176" fontId="3" fillId="0" borderId="0" xfId="0" applyNumberFormat="1" applyFont="1" applyBorder="1" applyAlignment="1">
      <alignment horizontal="right" vertical="center" wrapText="1"/>
    </xf>
    <xf numFmtId="176" fontId="4" fillId="2" borderId="0" xfId="0" applyNumberFormat="1" applyFont="1" applyFill="1" applyBorder="1" applyAlignment="1">
      <alignment horizontal="right" vertical="center"/>
    </xf>
    <xf numFmtId="0" fontId="79" fillId="0" borderId="0" xfId="0" applyFont="1" applyFill="1" applyBorder="1" applyAlignment="1">
      <alignment vertical="center" wrapText="1"/>
    </xf>
    <xf numFmtId="0" fontId="4" fillId="2" borderId="0" xfId="0" applyNumberFormat="1" applyFont="1" applyFill="1" applyBorder="1" applyAlignment="1">
      <alignment horizontal="right" vertical="center"/>
    </xf>
    <xf numFmtId="0" fontId="4" fillId="2" borderId="0" xfId="0" applyNumberFormat="1" applyFont="1" applyFill="1" applyBorder="1" applyAlignment="1">
      <alignment horizontal="right" vertical="center" wrapText="1" indent="1"/>
    </xf>
    <xf numFmtId="0" fontId="79" fillId="0" borderId="0" xfId="0" applyFont="1" applyFill="1" applyBorder="1" applyAlignment="1">
      <alignment horizontal="left" vertical="center"/>
    </xf>
    <xf numFmtId="1" fontId="4" fillId="2" borderId="0" xfId="0" applyNumberFormat="1" applyFont="1" applyFill="1" applyBorder="1" applyAlignment="1">
      <alignment vertical="center"/>
    </xf>
    <xf numFmtId="1" fontId="5" fillId="3" borderId="0" xfId="0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vertical="center"/>
    </xf>
    <xf numFmtId="176" fontId="3" fillId="0" borderId="2" xfId="0" applyNumberFormat="1" applyFont="1" applyBorder="1" applyAlignment="1">
      <alignment vertical="center"/>
    </xf>
    <xf numFmtId="176" fontId="3" fillId="0" borderId="2" xfId="0" applyNumberFormat="1" applyFont="1" applyBorder="1" applyAlignment="1">
      <alignment horizontal="right" vertical="center"/>
    </xf>
    <xf numFmtId="176" fontId="3" fillId="0" borderId="0" xfId="0" applyNumberFormat="1" applyFont="1" applyBorder="1" applyAlignment="1">
      <alignment vertical="center"/>
    </xf>
    <xf numFmtId="176" fontId="3" fillId="0" borderId="0" xfId="0" applyNumberFormat="1" applyFont="1" applyBorder="1" applyAlignment="1">
      <alignment horizontal="right" vertical="center"/>
    </xf>
    <xf numFmtId="176" fontId="4" fillId="3" borderId="0" xfId="0" applyNumberFormat="1" applyFont="1" applyFill="1" applyBorder="1" applyAlignment="1">
      <alignment horizontal="right"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NumberFormat="1" applyFont="1" applyBorder="1" applyAlignment="1">
      <alignment horizontal="right" vertical="center"/>
    </xf>
    <xf numFmtId="0" fontId="9" fillId="0" borderId="0" xfId="0" applyFont="1" applyBorder="1" applyAlignment="1">
      <alignment vertical="center" wrapText="1"/>
    </xf>
    <xf numFmtId="168" fontId="9" fillId="0" borderId="7" xfId="0" applyNumberFormat="1" applyFont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176" fontId="3" fillId="0" borderId="1" xfId="0" applyNumberFormat="1" applyFont="1" applyBorder="1" applyAlignment="1">
      <alignment horizontal="right" vertical="center"/>
    </xf>
    <xf numFmtId="0" fontId="9" fillId="0" borderId="2" xfId="0" applyFont="1" applyBorder="1" applyAlignment="1">
      <alignment vertical="center" wrapText="1"/>
    </xf>
    <xf numFmtId="0" fontId="1" fillId="0" borderId="0" xfId="0" applyFont="1" applyFill="1"/>
    <xf numFmtId="168" fontId="4" fillId="0" borderId="0" xfId="0" applyNumberFormat="1" applyFont="1" applyFill="1" applyBorder="1" applyAlignment="1">
      <alignment horizontal="left" vertical="center" wrapText="1"/>
    </xf>
    <xf numFmtId="176" fontId="4" fillId="0" borderId="0" xfId="0" applyNumberFormat="1" applyFont="1" applyFill="1" applyBorder="1" applyAlignment="1">
      <alignment horizontal="right" vertical="center" wrapText="1"/>
    </xf>
    <xf numFmtId="0" fontId="1" fillId="0" borderId="0" xfId="0" applyFont="1" applyFill="1" applyBorder="1"/>
    <xf numFmtId="0" fontId="30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76" fontId="3" fillId="0" borderId="0" xfId="0" applyNumberFormat="1" applyFont="1" applyFill="1" applyBorder="1" applyAlignment="1">
      <alignment vertical="center"/>
    </xf>
    <xf numFmtId="176" fontId="3" fillId="0" borderId="0" xfId="0" applyNumberFormat="1" applyFont="1" applyFill="1" applyBorder="1" applyAlignment="1">
      <alignment horizontal="right" vertical="center"/>
    </xf>
    <xf numFmtId="179" fontId="15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Fill="1" applyBorder="1" applyAlignment="1">
      <alignment horizontal="center" vertical="center"/>
    </xf>
    <xf numFmtId="168" fontId="15" fillId="2" borderId="24" xfId="0" applyNumberFormat="1" applyFont="1" applyFill="1" applyBorder="1" applyAlignment="1">
      <alignment horizontal="left" vertical="center" wrapText="1"/>
    </xf>
    <xf numFmtId="168" fontId="2" fillId="0" borderId="0" xfId="0" applyNumberFormat="1" applyFont="1"/>
    <xf numFmtId="0" fontId="3" fillId="0" borderId="26" xfId="0" applyFont="1" applyBorder="1" applyAlignment="1">
      <alignment vertical="center"/>
    </xf>
    <xf numFmtId="168" fontId="3" fillId="2" borderId="26" xfId="0" applyNumberFormat="1" applyFont="1" applyFill="1" applyBorder="1" applyAlignment="1">
      <alignment horizontal="right" vertical="center" wrapText="1"/>
    </xf>
    <xf numFmtId="168" fontId="3" fillId="0" borderId="26" xfId="0" applyNumberFormat="1" applyFont="1" applyFill="1" applyBorder="1" applyAlignment="1">
      <alignment horizontal="right" vertical="center" wrapText="1"/>
    </xf>
    <xf numFmtId="0" fontId="3" fillId="0" borderId="54" xfId="0" applyFont="1" applyBorder="1" applyAlignment="1">
      <alignment vertical="center"/>
    </xf>
    <xf numFmtId="168" fontId="3" fillId="2" borderId="54" xfId="0" applyNumberFormat="1" applyFont="1" applyFill="1" applyBorder="1" applyAlignment="1">
      <alignment horizontal="right" vertical="center" wrapText="1"/>
    </xf>
    <xf numFmtId="168" fontId="3" fillId="0" borderId="54" xfId="0" applyNumberFormat="1" applyFont="1" applyFill="1" applyBorder="1" applyAlignment="1">
      <alignment horizontal="right" vertical="center" wrapText="1"/>
    </xf>
    <xf numFmtId="168" fontId="3" fillId="0" borderId="54" xfId="0" applyNumberFormat="1" applyFont="1" applyBorder="1" applyAlignment="1">
      <alignment horizontal="right" vertical="center" wrapText="1"/>
    </xf>
    <xf numFmtId="0" fontId="0" fillId="0" borderId="0" xfId="0" applyAlignment="1"/>
    <xf numFmtId="0" fontId="15" fillId="2" borderId="0" xfId="0" applyFont="1" applyFill="1" applyBorder="1" applyAlignment="1">
      <alignment vertical="center"/>
    </xf>
    <xf numFmtId="1" fontId="3" fillId="2" borderId="27" xfId="0" applyNumberFormat="1" applyFont="1" applyFill="1" applyBorder="1" applyAlignment="1">
      <alignment horizontal="right" vertical="center" wrapText="1"/>
    </xf>
    <xf numFmtId="1" fontId="3" fillId="0" borderId="27" xfId="0" applyNumberFormat="1" applyFont="1" applyFill="1" applyBorder="1" applyAlignment="1">
      <alignment horizontal="right" vertical="center" wrapText="1"/>
    </xf>
    <xf numFmtId="168" fontId="3" fillId="2" borderId="27" xfId="0" applyNumberFormat="1" applyFont="1" applyFill="1" applyBorder="1" applyAlignment="1">
      <alignment horizontal="right" vertical="center" wrapText="1"/>
    </xf>
    <xf numFmtId="168" fontId="3" fillId="0" borderId="27" xfId="0" applyNumberFormat="1" applyFont="1" applyFill="1" applyBorder="1" applyAlignment="1">
      <alignment horizontal="right" vertical="center" wrapText="1"/>
    </xf>
    <xf numFmtId="168" fontId="1" fillId="0" borderId="0" xfId="0" applyNumberFormat="1" applyFont="1" applyAlignment="1">
      <alignment vertical="center"/>
    </xf>
    <xf numFmtId="0" fontId="8" fillId="0" borderId="0" xfId="0" applyFont="1" applyFill="1" applyBorder="1" applyAlignment="1">
      <alignment vertical="center"/>
    </xf>
    <xf numFmtId="179" fontId="3" fillId="0" borderId="26" xfId="0" applyNumberFormat="1" applyFont="1" applyBorder="1" applyAlignment="1">
      <alignment horizontal="right" vertical="center" wrapText="1"/>
    </xf>
    <xf numFmtId="2" fontId="3" fillId="0" borderId="27" xfId="0" applyNumberFormat="1" applyFont="1" applyBorder="1" applyAlignment="1">
      <alignment horizontal="right" vertical="center" wrapText="1"/>
    </xf>
    <xf numFmtId="2" fontId="3" fillId="0" borderId="27" xfId="0" applyNumberFormat="1" applyFont="1" applyBorder="1" applyAlignment="1">
      <alignment vertical="center"/>
    </xf>
    <xf numFmtId="173" fontId="3" fillId="0" borderId="27" xfId="0" applyNumberFormat="1" applyFont="1" applyBorder="1" applyAlignment="1">
      <alignment horizontal="right" vertical="center" wrapText="1"/>
    </xf>
    <xf numFmtId="179" fontId="3" fillId="0" borderId="27" xfId="0" applyNumberFormat="1" applyFont="1" applyBorder="1" applyAlignment="1">
      <alignment horizontal="right" vertical="center" wrapText="1"/>
    </xf>
    <xf numFmtId="0" fontId="17" fillId="0" borderId="0" xfId="0" applyFont="1" applyFill="1"/>
    <xf numFmtId="0" fontId="2" fillId="0" borderId="0" xfId="0" applyFont="1" applyFill="1"/>
    <xf numFmtId="0" fontId="15" fillId="0" borderId="0" xfId="0" applyFont="1" applyFill="1" applyAlignment="1">
      <alignment horizontal="left" wrapText="1"/>
    </xf>
    <xf numFmtId="0" fontId="2" fillId="0" borderId="38" xfId="0" applyFont="1" applyBorder="1" applyAlignment="1">
      <alignment horizontal="left"/>
    </xf>
    <xf numFmtId="1" fontId="2" fillId="0" borderId="38" xfId="0" applyNumberFormat="1" applyFont="1" applyBorder="1" applyAlignment="1">
      <alignment horizontal="right"/>
    </xf>
    <xf numFmtId="1" fontId="0" fillId="0" borderId="38" xfId="0" applyNumberFormat="1" applyBorder="1" applyAlignment="1">
      <alignment horizontal="right"/>
    </xf>
    <xf numFmtId="172" fontId="0" fillId="0" borderId="0" xfId="0" applyNumberFormat="1"/>
    <xf numFmtId="0" fontId="8" fillId="0" borderId="0" xfId="0" applyFont="1" applyBorder="1" applyAlignment="1">
      <alignment horizontal="left"/>
    </xf>
    <xf numFmtId="168" fontId="2" fillId="0" borderId="0" xfId="0" applyNumberFormat="1" applyFont="1" applyBorder="1" applyAlignment="1">
      <alignment horizontal="left"/>
    </xf>
    <xf numFmtId="0" fontId="4" fillId="0" borderId="24" xfId="0" applyFont="1" applyBorder="1" applyAlignment="1">
      <alignment horizontal="left" vertical="center" wrapText="1"/>
    </xf>
    <xf numFmtId="168" fontId="21" fillId="2" borderId="0" xfId="0" applyNumberFormat="1" applyFont="1" applyFill="1" applyBorder="1" applyAlignment="1">
      <alignment horizontal="right" vertical="center" wrapText="1"/>
    </xf>
    <xf numFmtId="168" fontId="21" fillId="0" borderId="0" xfId="0" applyNumberFormat="1" applyFont="1" applyFill="1" applyBorder="1" applyAlignment="1">
      <alignment horizontal="right" vertical="center" wrapText="1"/>
    </xf>
    <xf numFmtId="0" fontId="4" fillId="0" borderId="31" xfId="0" applyFont="1" applyBorder="1" applyAlignment="1">
      <alignment vertical="center" wrapText="1"/>
    </xf>
    <xf numFmtId="168" fontId="3" fillId="0" borderId="31" xfId="0" applyNumberFormat="1" applyFont="1" applyBorder="1" applyAlignment="1">
      <alignment horizontal="right" vertical="center" wrapText="1"/>
    </xf>
    <xf numFmtId="0" fontId="0" fillId="0" borderId="0" xfId="0" applyAlignment="1">
      <alignment vertical="center"/>
    </xf>
    <xf numFmtId="3" fontId="4" fillId="0" borderId="24" xfId="0" applyNumberFormat="1" applyFont="1" applyBorder="1" applyAlignment="1">
      <alignment vertical="center" wrapText="1"/>
    </xf>
    <xf numFmtId="0" fontId="3" fillId="0" borderId="25" xfId="0" applyFont="1" applyBorder="1" applyAlignment="1">
      <alignment horizontal="left" vertical="center" wrapText="1"/>
    </xf>
    <xf numFmtId="3" fontId="4" fillId="0" borderId="25" xfId="0" applyNumberFormat="1" applyFont="1" applyBorder="1" applyAlignment="1">
      <alignment horizontal="left" vertical="center" wrapText="1"/>
    </xf>
    <xf numFmtId="168" fontId="4" fillId="0" borderId="24" xfId="0" applyNumberFormat="1" applyFont="1" applyFill="1" applyBorder="1" applyAlignment="1">
      <alignment horizontal="right" vertical="center" wrapText="1"/>
    </xf>
    <xf numFmtId="3" fontId="3" fillId="0" borderId="24" xfId="0" applyNumberFormat="1" applyFont="1" applyBorder="1" applyAlignment="1">
      <alignment horizontal="left" vertical="center" wrapText="1"/>
    </xf>
    <xf numFmtId="168" fontId="3" fillId="2" borderId="24" xfId="0" applyNumberFormat="1" applyFont="1" applyFill="1" applyBorder="1" applyAlignment="1">
      <alignment horizontal="right" vertical="center" wrapText="1"/>
    </xf>
    <xf numFmtId="168" fontId="3" fillId="0" borderId="24" xfId="0" applyNumberFormat="1" applyFont="1" applyFill="1" applyBorder="1" applyAlignment="1">
      <alignment horizontal="right" vertical="center" wrapText="1"/>
    </xf>
    <xf numFmtId="168" fontId="3" fillId="0" borderId="25" xfId="0" applyNumberFormat="1" applyFont="1" applyFill="1" applyBorder="1" applyAlignment="1">
      <alignment horizontal="right" vertical="center" wrapText="1"/>
    </xf>
    <xf numFmtId="176" fontId="112" fillId="55" borderId="0" xfId="661" applyNumberFormat="1" applyFont="1" applyFill="1"/>
    <xf numFmtId="41" fontId="75" fillId="55" borderId="0" xfId="0" applyNumberFormat="1" applyFont="1" applyFill="1" applyBorder="1" applyAlignment="1">
      <alignment vertical="center"/>
    </xf>
    <xf numFmtId="0" fontId="75" fillId="55" borderId="0" xfId="0" applyFont="1" applyFill="1" applyBorder="1"/>
    <xf numFmtId="41" fontId="73" fillId="55" borderId="0" xfId="0" applyNumberFormat="1" applyFont="1" applyFill="1" applyBorder="1"/>
    <xf numFmtId="0" fontId="73" fillId="55" borderId="0" xfId="0" applyFont="1" applyFill="1" applyBorder="1"/>
    <xf numFmtId="0" fontId="73" fillId="0" borderId="32" xfId="0" applyFont="1" applyBorder="1" applyAlignment="1"/>
    <xf numFmtId="176" fontId="73" fillId="0" borderId="32" xfId="0" applyNumberFormat="1" applyFont="1" applyFill="1" applyBorder="1"/>
    <xf numFmtId="41" fontId="73" fillId="0" borderId="32" xfId="0" applyNumberFormat="1" applyFont="1" applyFill="1" applyBorder="1"/>
    <xf numFmtId="176" fontId="73" fillId="0" borderId="0" xfId="0" applyNumberFormat="1" applyFont="1"/>
    <xf numFmtId="0" fontId="71" fillId="0" borderId="0" xfId="0" applyFont="1"/>
    <xf numFmtId="0" fontId="121" fillId="0" borderId="0" xfId="0" applyFont="1" applyAlignment="1">
      <alignment vertical="center"/>
    </xf>
    <xf numFmtId="1" fontId="3" fillId="0" borderId="0" xfId="0" applyNumberFormat="1" applyFont="1" applyAlignment="1">
      <alignment horizontal="right" vertical="center" wrapText="1"/>
    </xf>
    <xf numFmtId="3" fontId="3" fillId="2" borderId="2" xfId="0" applyNumberFormat="1" applyFont="1" applyFill="1" applyBorder="1" applyAlignment="1">
      <alignment horizontal="right" vertical="center" wrapText="1"/>
    </xf>
    <xf numFmtId="3" fontId="3" fillId="0" borderId="2" xfId="0" applyNumberFormat="1" applyFont="1" applyBorder="1" applyAlignment="1">
      <alignment horizontal="right" vertical="center" wrapText="1"/>
    </xf>
    <xf numFmtId="3" fontId="4" fillId="2" borderId="1" xfId="0" applyNumberFormat="1" applyFont="1" applyFill="1" applyBorder="1" applyAlignment="1">
      <alignment horizontal="right" vertical="center" wrapText="1"/>
    </xf>
    <xf numFmtId="3" fontId="4" fillId="0" borderId="1" xfId="0" applyNumberFormat="1" applyFont="1" applyBorder="1" applyAlignment="1">
      <alignment horizontal="right" vertical="center" wrapText="1"/>
    </xf>
    <xf numFmtId="3" fontId="3" fillId="0" borderId="0" xfId="0" applyNumberFormat="1" applyFont="1" applyFill="1" applyBorder="1" applyAlignment="1">
      <alignment horizontal="right" vertical="center" wrapText="1"/>
    </xf>
    <xf numFmtId="3" fontId="4" fillId="2" borderId="0" xfId="0" applyNumberFormat="1" applyFont="1" applyFill="1" applyAlignment="1">
      <alignment horizontal="right" vertical="center" wrapText="1"/>
    </xf>
    <xf numFmtId="3" fontId="4" fillId="0" borderId="0" xfId="0" applyNumberFormat="1" applyFont="1" applyAlignment="1">
      <alignment horizontal="right" vertical="center" wrapText="1"/>
    </xf>
    <xf numFmtId="3" fontId="4" fillId="2" borderId="7" xfId="0" applyNumberFormat="1" applyFont="1" applyFill="1" applyBorder="1" applyAlignment="1">
      <alignment horizontal="right" vertical="center" wrapText="1"/>
    </xf>
    <xf numFmtId="3" fontId="4" fillId="0" borderId="7" xfId="0" applyNumberFormat="1" applyFont="1" applyBorder="1" applyAlignment="1">
      <alignment horizontal="right" vertical="center" wrapText="1"/>
    </xf>
    <xf numFmtId="176" fontId="15" fillId="3" borderId="0" xfId="0" applyNumberFormat="1" applyFont="1" applyFill="1" applyBorder="1"/>
    <xf numFmtId="1" fontId="18" fillId="0" borderId="0" xfId="0" applyNumberFormat="1" applyFont="1"/>
    <xf numFmtId="0" fontId="112" fillId="3" borderId="0" xfId="0" applyFont="1" applyFill="1" applyBorder="1"/>
    <xf numFmtId="0" fontId="73" fillId="0" borderId="0" xfId="661" applyFont="1" applyAlignment="1">
      <alignment vertical="top"/>
    </xf>
    <xf numFmtId="0" fontId="73" fillId="0" borderId="32" xfId="661" applyFont="1" applyBorder="1" applyAlignment="1"/>
    <xf numFmtId="0" fontId="73" fillId="0" borderId="32" xfId="661" applyFont="1" applyBorder="1" applyAlignment="1">
      <alignment vertical="top"/>
    </xf>
    <xf numFmtId="0" fontId="73" fillId="0" borderId="0" xfId="661" applyFont="1" applyBorder="1" applyAlignment="1">
      <alignment vertical="top"/>
    </xf>
    <xf numFmtId="41" fontId="2" fillId="0" borderId="32" xfId="0" applyNumberFormat="1" applyFont="1" applyFill="1" applyBorder="1"/>
    <xf numFmtId="0" fontId="3" fillId="2" borderId="0" xfId="0" applyFont="1" applyFill="1" applyAlignment="1">
      <alignment horizontal="left" vertical="center" wrapText="1" indent="1"/>
    </xf>
    <xf numFmtId="0" fontId="75" fillId="2" borderId="0" xfId="0" applyFont="1" applyFill="1" applyAlignment="1">
      <alignment horizontal="right" vertical="center" wrapText="1"/>
    </xf>
    <xf numFmtId="0" fontId="3" fillId="0" borderId="37" xfId="0" applyFont="1" applyBorder="1" applyAlignment="1">
      <alignment horizontal="left" vertical="center" wrapText="1" indent="1"/>
    </xf>
    <xf numFmtId="168" fontId="3" fillId="2" borderId="37" xfId="0" applyNumberFormat="1" applyFont="1" applyFill="1" applyBorder="1" applyAlignment="1">
      <alignment horizontal="right" vertical="center" wrapText="1"/>
    </xf>
    <xf numFmtId="168" fontId="3" fillId="0" borderId="37" xfId="0" applyNumberFormat="1" applyFont="1" applyBorder="1" applyAlignment="1">
      <alignment horizontal="right" vertical="center" wrapText="1"/>
    </xf>
    <xf numFmtId="168" fontId="3" fillId="0" borderId="37" xfId="0" applyNumberFormat="1" applyFont="1" applyBorder="1" applyAlignment="1">
      <alignment horizontal="right" vertical="center" wrapText="1" indent="1"/>
    </xf>
    <xf numFmtId="0" fontId="3" fillId="0" borderId="55" xfId="0" applyFont="1" applyBorder="1" applyAlignment="1">
      <alignment horizontal="left" vertical="center" wrapText="1" indent="1"/>
    </xf>
    <xf numFmtId="168" fontId="3" fillId="0" borderId="55" xfId="0" applyNumberFormat="1" applyFont="1" applyBorder="1" applyAlignment="1">
      <alignment horizontal="right" vertical="center" wrapText="1"/>
    </xf>
    <xf numFmtId="0" fontId="3" fillId="0" borderId="56" xfId="0" applyFont="1" applyBorder="1" applyAlignment="1">
      <alignment horizontal="left" vertical="center" wrapText="1" indent="1"/>
    </xf>
    <xf numFmtId="168" fontId="3" fillId="2" borderId="56" xfId="0" applyNumberFormat="1" applyFont="1" applyFill="1" applyBorder="1" applyAlignment="1">
      <alignment horizontal="right" vertical="center" wrapText="1"/>
    </xf>
    <xf numFmtId="168" fontId="3" fillId="0" borderId="56" xfId="0" applyNumberFormat="1" applyFont="1" applyBorder="1" applyAlignment="1">
      <alignment horizontal="right" vertical="center" wrapText="1"/>
    </xf>
    <xf numFmtId="168" fontId="3" fillId="0" borderId="56" xfId="0" applyNumberFormat="1" applyFont="1" applyBorder="1" applyAlignment="1">
      <alignment horizontal="right" vertical="center" wrapText="1" indent="1"/>
    </xf>
    <xf numFmtId="0" fontId="9" fillId="0" borderId="0" xfId="0" applyFont="1" applyAlignment="1">
      <alignment horizontal="left" wrapText="1" readingOrder="1"/>
    </xf>
    <xf numFmtId="0" fontId="4" fillId="2" borderId="0" xfId="0" applyFont="1" applyFill="1" applyBorder="1" applyAlignment="1">
      <alignment horizontal="center" vertical="center" wrapText="1"/>
    </xf>
    <xf numFmtId="165" fontId="15" fillId="3" borderId="0" xfId="0" applyNumberFormat="1" applyFont="1" applyFill="1" applyAlignment="1">
      <alignment horizontal="right"/>
    </xf>
    <xf numFmtId="173" fontId="2" fillId="0" borderId="0" xfId="0" applyNumberFormat="1" applyFont="1"/>
    <xf numFmtId="0" fontId="30" fillId="0" borderId="0" xfId="0" applyFont="1" applyAlignment="1">
      <alignment horizontal="left" wrapText="1" readingOrder="1"/>
    </xf>
    <xf numFmtId="3" fontId="30" fillId="0" borderId="0" xfId="0" applyNumberFormat="1" applyFont="1" applyAlignment="1">
      <alignment horizontal="right" wrapText="1" readingOrder="1"/>
    </xf>
    <xf numFmtId="3" fontId="2" fillId="0" borderId="0" xfId="0" applyNumberFormat="1" applyFont="1"/>
    <xf numFmtId="165" fontId="15" fillId="3" borderId="0" xfId="0" applyNumberFormat="1" applyFont="1" applyFill="1" applyAlignment="1"/>
    <xf numFmtId="165" fontId="30" fillId="0" borderId="0" xfId="0" applyNumberFormat="1" applyFont="1" applyAlignment="1">
      <alignment horizontal="right" wrapText="1" readingOrder="1"/>
    </xf>
    <xf numFmtId="0" fontId="5" fillId="3" borderId="0" xfId="0" applyFont="1" applyFill="1" applyBorder="1" applyAlignment="1">
      <alignment horizontal="right" vertical="center" wrapText="1"/>
    </xf>
    <xf numFmtId="0" fontId="5" fillId="3" borderId="0" xfId="0" applyFont="1" applyFill="1" applyBorder="1" applyAlignment="1">
      <alignment horizontal="right" vertical="center"/>
    </xf>
    <xf numFmtId="168" fontId="3" fillId="3" borderId="24" xfId="0" applyNumberFormat="1" applyFont="1" applyFill="1" applyBorder="1" applyAlignment="1">
      <alignment horizontal="right" vertical="center" wrapText="1"/>
    </xf>
    <xf numFmtId="168" fontId="3" fillId="3" borderId="25" xfId="0" applyNumberFormat="1" applyFont="1" applyFill="1" applyBorder="1" applyAlignment="1">
      <alignment horizontal="right" vertical="center" wrapText="1"/>
    </xf>
    <xf numFmtId="0" fontId="3" fillId="0" borderId="31" xfId="0" applyFont="1" applyBorder="1" applyAlignment="1">
      <alignment vertical="center"/>
    </xf>
    <xf numFmtId="168" fontId="3" fillId="3" borderId="31" xfId="0" applyNumberFormat="1" applyFont="1" applyFill="1" applyBorder="1" applyAlignment="1">
      <alignment horizontal="right" vertical="center" wrapText="1"/>
    </xf>
    <xf numFmtId="168" fontId="3" fillId="0" borderId="31" xfId="0" applyNumberFormat="1" applyFont="1" applyBorder="1" applyAlignment="1">
      <alignment horizontal="right" vertical="center"/>
    </xf>
    <xf numFmtId="0" fontId="3" fillId="0" borderId="44" xfId="0" applyFont="1" applyBorder="1" applyAlignment="1">
      <alignment vertical="center"/>
    </xf>
    <xf numFmtId="168" fontId="3" fillId="3" borderId="44" xfId="0" applyNumberFormat="1" applyFont="1" applyFill="1" applyBorder="1" applyAlignment="1">
      <alignment horizontal="right" vertical="center" wrapText="1"/>
    </xf>
    <xf numFmtId="168" fontId="3" fillId="0" borderId="44" xfId="0" applyNumberFormat="1" applyFont="1" applyBorder="1" applyAlignment="1">
      <alignment horizontal="right" vertical="center"/>
    </xf>
    <xf numFmtId="0" fontId="5" fillId="3" borderId="0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right" vertical="center" wrapText="1"/>
    </xf>
    <xf numFmtId="0" fontId="9" fillId="0" borderId="55" xfId="0" applyFont="1" applyBorder="1" applyAlignment="1">
      <alignment vertical="center" wrapText="1"/>
    </xf>
    <xf numFmtId="168" fontId="9" fillId="2" borderId="55" xfId="0" applyNumberFormat="1" applyFont="1" applyFill="1" applyBorder="1" applyAlignment="1">
      <alignment horizontal="right" vertical="center" wrapText="1"/>
    </xf>
    <xf numFmtId="168" fontId="9" fillId="0" borderId="37" xfId="0" applyNumberFormat="1" applyFont="1" applyBorder="1" applyAlignment="1">
      <alignment horizontal="right" vertical="center"/>
    </xf>
    <xf numFmtId="168" fontId="9" fillId="0" borderId="55" xfId="0" applyNumberFormat="1" applyFont="1" applyBorder="1" applyAlignment="1">
      <alignment horizontal="right" vertical="center"/>
    </xf>
    <xf numFmtId="0" fontId="9" fillId="0" borderId="37" xfId="0" applyFont="1" applyBorder="1" applyAlignment="1">
      <alignment vertical="center" wrapText="1"/>
    </xf>
    <xf numFmtId="168" fontId="9" fillId="2" borderId="37" xfId="0" applyNumberFormat="1" applyFont="1" applyFill="1" applyBorder="1" applyAlignment="1">
      <alignment horizontal="right" vertical="center" wrapText="1"/>
    </xf>
    <xf numFmtId="168" fontId="9" fillId="2" borderId="0" xfId="0" applyNumberFormat="1" applyFont="1" applyFill="1" applyBorder="1" applyAlignment="1">
      <alignment horizontal="right" vertical="center" wrapText="1"/>
    </xf>
    <xf numFmtId="0" fontId="9" fillId="0" borderId="56" xfId="0" applyFont="1" applyBorder="1" applyAlignment="1">
      <alignment vertical="center" wrapText="1"/>
    </xf>
    <xf numFmtId="168" fontId="9" fillId="2" borderId="56" xfId="0" applyNumberFormat="1" applyFont="1" applyFill="1" applyBorder="1" applyAlignment="1">
      <alignment horizontal="right" vertical="center" wrapText="1"/>
    </xf>
    <xf numFmtId="168" fontId="9" fillId="0" borderId="56" xfId="0" applyNumberFormat="1" applyFont="1" applyBorder="1" applyAlignment="1">
      <alignment horizontal="right" vertical="center"/>
    </xf>
    <xf numFmtId="168" fontId="5" fillId="2" borderId="0" xfId="0" applyNumberFormat="1" applyFont="1" applyFill="1" applyAlignment="1">
      <alignment vertical="center" wrapText="1"/>
    </xf>
    <xf numFmtId="0" fontId="5" fillId="2" borderId="0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horizontal="right" vertical="center" wrapText="1"/>
    </xf>
    <xf numFmtId="0" fontId="5" fillId="2" borderId="0" xfId="0" applyFont="1" applyFill="1" applyBorder="1" applyAlignment="1">
      <alignment horizontal="right" vertical="center"/>
    </xf>
    <xf numFmtId="168" fontId="5" fillId="2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wrapText="1"/>
    </xf>
    <xf numFmtId="1" fontId="3" fillId="2" borderId="7" xfId="0" applyNumberFormat="1" applyFont="1" applyFill="1" applyBorder="1" applyAlignment="1">
      <alignment horizontal="right" vertical="center" wrapText="1"/>
    </xf>
    <xf numFmtId="171" fontId="46" fillId="0" borderId="0" xfId="352" applyNumberFormat="1" applyFont="1"/>
    <xf numFmtId="0" fontId="4" fillId="0" borderId="0" xfId="0" applyFont="1"/>
    <xf numFmtId="0" fontId="3" fillId="0" borderId="7" xfId="0" applyFont="1" applyFill="1" applyBorder="1" applyAlignment="1">
      <alignment horizontal="left" vertical="center" wrapText="1" indent="1"/>
    </xf>
    <xf numFmtId="3" fontId="20" fillId="0" borderId="0" xfId="352" applyNumberFormat="1" applyFont="1" applyBorder="1" applyAlignment="1">
      <alignment horizontal="left" wrapText="1" indent="1"/>
    </xf>
    <xf numFmtId="0" fontId="123" fillId="0" borderId="0" xfId="0" applyFont="1"/>
    <xf numFmtId="165" fontId="2" fillId="3" borderId="0" xfId="0" applyNumberFormat="1" applyFont="1" applyFill="1" applyAlignment="1"/>
    <xf numFmtId="0" fontId="2" fillId="0" borderId="0" xfId="0" applyFont="1" applyAlignment="1"/>
    <xf numFmtId="165" fontId="2" fillId="0" borderId="0" xfId="0" applyNumberFormat="1" applyFont="1" applyAlignment="1"/>
    <xf numFmtId="1" fontId="2" fillId="0" borderId="0" xfId="0" applyNumberFormat="1" applyFont="1" applyAlignment="1"/>
    <xf numFmtId="168" fontId="1" fillId="0" borderId="0" xfId="0" applyNumberFormat="1" applyFont="1" applyAlignment="1">
      <alignment horizontal="left" vertical="center"/>
    </xf>
    <xf numFmtId="168" fontId="4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left" vertical="center" wrapText="1"/>
    </xf>
    <xf numFmtId="171" fontId="4" fillId="3" borderId="1" xfId="0" applyNumberFormat="1" applyFont="1" applyFill="1" applyBorder="1" applyAlignment="1">
      <alignment horizontal="right" vertical="center" wrapText="1"/>
    </xf>
    <xf numFmtId="3" fontId="4" fillId="0" borderId="0" xfId="0" applyNumberFormat="1" applyFont="1" applyBorder="1" applyAlignment="1">
      <alignment horizontal="left" vertical="center" wrapText="1"/>
    </xf>
    <xf numFmtId="171" fontId="4" fillId="3" borderId="0" xfId="0" applyNumberFormat="1" applyFont="1" applyFill="1" applyBorder="1" applyAlignment="1">
      <alignment horizontal="right" vertical="center" wrapText="1"/>
    </xf>
    <xf numFmtId="1" fontId="3" fillId="0" borderId="7" xfId="0" applyNumberFormat="1" applyFont="1" applyBorder="1" applyAlignment="1">
      <alignment horizontal="right" vertical="center" wrapText="1"/>
    </xf>
    <xf numFmtId="168" fontId="8" fillId="0" borderId="0" xfId="0" applyNumberFormat="1" applyFont="1" applyAlignment="1">
      <alignment horizontal="left" vertical="center"/>
    </xf>
    <xf numFmtId="168" fontId="17" fillId="0" borderId="0" xfId="0" applyNumberFormat="1" applyFont="1" applyAlignment="1">
      <alignment horizontal="left" vertical="center"/>
    </xf>
    <xf numFmtId="0" fontId="72" fillId="0" borderId="0" xfId="0" applyFont="1" applyFill="1" applyBorder="1"/>
    <xf numFmtId="168" fontId="8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168" fontId="4" fillId="56" borderId="2" xfId="0" applyNumberFormat="1" applyFont="1" applyFill="1" applyBorder="1" applyAlignment="1">
      <alignment horizontal="right" vertical="center" wrapText="1"/>
    </xf>
    <xf numFmtId="3" fontId="4" fillId="0" borderId="7" xfId="0" applyNumberFormat="1" applyFont="1" applyBorder="1" applyAlignment="1">
      <alignment horizontal="left" vertical="center" wrapText="1"/>
    </xf>
    <xf numFmtId="168" fontId="4" fillId="56" borderId="7" xfId="0" applyNumberFormat="1" applyFont="1" applyFill="1" applyBorder="1" applyAlignment="1">
      <alignment horizontal="right" vertical="center" wrapText="1"/>
    </xf>
    <xf numFmtId="0" fontId="124" fillId="5" borderId="0" xfId="0" applyFont="1" applyFill="1" applyAlignment="1">
      <alignment horizontal="left" vertical="top"/>
    </xf>
    <xf numFmtId="1" fontId="33" fillId="0" borderId="0" xfId="0" applyNumberFormat="1" applyFont="1" applyAlignment="1">
      <alignment vertical="top" wrapText="1"/>
    </xf>
    <xf numFmtId="0" fontId="3" fillId="0" borderId="0" xfId="0" applyFont="1" applyAlignment="1">
      <alignment horizontal="left" vertical="center"/>
    </xf>
    <xf numFmtId="1" fontId="3" fillId="0" borderId="1" xfId="0" applyNumberFormat="1" applyFont="1" applyBorder="1" applyAlignment="1">
      <alignment horizontal="right" vertical="center" wrapText="1" indent="2"/>
    </xf>
    <xf numFmtId="0" fontId="4" fillId="0" borderId="7" xfId="0" applyFont="1" applyBorder="1" applyAlignment="1">
      <alignment horizontal="left" vertical="center" wrapText="1" indent="2"/>
    </xf>
    <xf numFmtId="0" fontId="116" fillId="0" borderId="0" xfId="0" applyFont="1" applyFill="1" applyBorder="1" applyAlignment="1">
      <alignment vertical="center"/>
    </xf>
    <xf numFmtId="0" fontId="116" fillId="0" borderId="0" xfId="0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right" vertical="center" wrapText="1" indent="2"/>
    </xf>
    <xf numFmtId="0" fontId="125" fillId="61" borderId="57" xfId="0" applyFont="1" applyFill="1" applyBorder="1" applyAlignment="1">
      <alignment horizontal="center"/>
    </xf>
    <xf numFmtId="176" fontId="3" fillId="2" borderId="1" xfId="0" applyNumberFormat="1" applyFont="1" applyFill="1" applyBorder="1" applyAlignment="1">
      <alignment vertical="center" wrapText="1"/>
    </xf>
    <xf numFmtId="176" fontId="4" fillId="2" borderId="1" xfId="0" applyNumberFormat="1" applyFont="1" applyFill="1" applyBorder="1" applyAlignment="1">
      <alignment vertical="center" wrapText="1"/>
    </xf>
    <xf numFmtId="176" fontId="3" fillId="2" borderId="7" xfId="0" applyNumberFormat="1" applyFont="1" applyFill="1" applyBorder="1" applyAlignment="1">
      <alignment vertical="center" wrapText="1"/>
    </xf>
    <xf numFmtId="171" fontId="4" fillId="2" borderId="0" xfId="0" applyNumberFormat="1" applyFont="1" applyFill="1" applyBorder="1" applyAlignment="1">
      <alignment vertical="center" wrapText="1"/>
    </xf>
    <xf numFmtId="3" fontId="3" fillId="2" borderId="1" xfId="0" applyNumberFormat="1" applyFont="1" applyFill="1" applyBorder="1" applyAlignment="1">
      <alignment vertical="center" wrapText="1"/>
    </xf>
    <xf numFmtId="168" fontId="3" fillId="0" borderId="0" xfId="0" applyNumberFormat="1" applyFont="1" applyFill="1" applyBorder="1" applyAlignment="1">
      <alignment horizontal="right" vertical="center"/>
    </xf>
    <xf numFmtId="0" fontId="112" fillId="0" borderId="0" xfId="0" applyFont="1" applyFill="1" applyBorder="1"/>
    <xf numFmtId="0" fontId="126" fillId="62" borderId="0" xfId="0" applyFont="1" applyFill="1" applyBorder="1" applyAlignment="1">
      <alignment horizontal="left"/>
    </xf>
    <xf numFmtId="0" fontId="126" fillId="62" borderId="0" xfId="0" applyFont="1" applyFill="1" applyBorder="1" applyAlignment="1">
      <alignment horizontal="center"/>
    </xf>
    <xf numFmtId="0" fontId="126" fillId="62" borderId="0" xfId="0" applyFont="1" applyFill="1" applyBorder="1" applyAlignment="1">
      <alignment horizontal="center" wrapText="1"/>
    </xf>
    <xf numFmtId="0" fontId="126" fillId="0" borderId="0" xfId="0" applyFont="1" applyFill="1" applyBorder="1"/>
    <xf numFmtId="176" fontId="126" fillId="0" borderId="0" xfId="0" applyNumberFormat="1" applyFont="1" applyFill="1" applyBorder="1" applyAlignment="1">
      <alignment horizontal="right" vertical="center"/>
    </xf>
    <xf numFmtId="176" fontId="126" fillId="0" borderId="0" xfId="0" applyNumberFormat="1" applyFont="1" applyFill="1" applyBorder="1"/>
    <xf numFmtId="0" fontId="126" fillId="0" borderId="0" xfId="0" applyNumberFormat="1" applyFont="1" applyFill="1" applyBorder="1"/>
    <xf numFmtId="0" fontId="126" fillId="63" borderId="0" xfId="0" applyFont="1" applyFill="1" applyBorder="1"/>
    <xf numFmtId="176" fontId="126" fillId="63" borderId="0" xfId="0" applyNumberFormat="1" applyFont="1" applyFill="1" applyBorder="1"/>
    <xf numFmtId="0" fontId="126" fillId="63" borderId="0" xfId="0" applyNumberFormat="1" applyFont="1" applyFill="1" applyBorder="1"/>
    <xf numFmtId="3" fontId="2" fillId="0" borderId="0" xfId="0" applyNumberFormat="1" applyFont="1" applyBorder="1"/>
    <xf numFmtId="176" fontId="126" fillId="0" borderId="0" xfId="0" applyNumberFormat="1" applyFont="1" applyFill="1" applyBorder="1" applyAlignment="1">
      <alignment horizontal="right" vertical="center" wrapText="1"/>
    </xf>
    <xf numFmtId="176" fontId="126" fillId="63" borderId="0" xfId="0" applyNumberFormat="1" applyFont="1" applyFill="1" applyBorder="1" applyAlignment="1">
      <alignment horizontal="right" vertical="center" wrapText="1"/>
    </xf>
    <xf numFmtId="180" fontId="0" fillId="0" borderId="0" xfId="0" applyNumberFormat="1"/>
    <xf numFmtId="0" fontId="128" fillId="0" borderId="0" xfId="0" applyFont="1"/>
    <xf numFmtId="41" fontId="15" fillId="55" borderId="0" xfId="0" applyNumberFormat="1" applyFont="1" applyFill="1"/>
    <xf numFmtId="41" fontId="15" fillId="55" borderId="0" xfId="0" applyNumberFormat="1" applyFont="1" applyFill="1" applyAlignment="1">
      <alignment horizontal="center" wrapText="1"/>
    </xf>
    <xf numFmtId="0" fontId="15" fillId="55" borderId="0" xfId="0" applyFont="1" applyFill="1" applyAlignment="1">
      <alignment horizontal="center" wrapText="1"/>
    </xf>
    <xf numFmtId="0" fontId="15" fillId="55" borderId="0" xfId="0" applyFont="1" applyFill="1" applyAlignment="1"/>
    <xf numFmtId="180" fontId="17" fillId="0" borderId="0" xfId="0" applyNumberFormat="1" applyFont="1"/>
    <xf numFmtId="180" fontId="15" fillId="55" borderId="0" xfId="0" applyNumberFormat="1" applyFont="1" applyFill="1"/>
    <xf numFmtId="180" fontId="15" fillId="55" borderId="0" xfId="0" applyNumberFormat="1" applyFont="1" applyFill="1" applyAlignment="1">
      <alignment horizontal="center" wrapText="1"/>
    </xf>
    <xf numFmtId="176" fontId="2" fillId="3" borderId="0" xfId="0" applyNumberFormat="1" applyFont="1" applyFill="1"/>
    <xf numFmtId="2" fontId="2" fillId="0" borderId="32" xfId="0" applyNumberFormat="1" applyFont="1" applyFill="1" applyBorder="1"/>
    <xf numFmtId="0" fontId="2" fillId="0" borderId="0" xfId="0" applyFont="1" applyFill="1" applyBorder="1" applyAlignment="1"/>
    <xf numFmtId="1" fontId="2" fillId="0" borderId="0" xfId="0" applyNumberFormat="1" applyFont="1" applyFill="1" applyBorder="1"/>
    <xf numFmtId="180" fontId="15" fillId="55" borderId="0" xfId="0" applyNumberFormat="1" applyFont="1" applyFill="1" applyAlignment="1">
      <alignment vertical="center"/>
    </xf>
    <xf numFmtId="0" fontId="17" fillId="0" borderId="0" xfId="0" applyFont="1" applyBorder="1"/>
    <xf numFmtId="180" fontId="2" fillId="0" borderId="32" xfId="0" applyNumberFormat="1" applyFont="1" applyFill="1" applyBorder="1"/>
    <xf numFmtId="0" fontId="2" fillId="0" borderId="32" xfId="0" applyNumberFormat="1" applyFont="1" applyFill="1" applyBorder="1"/>
    <xf numFmtId="180" fontId="2" fillId="0" borderId="0" xfId="0" applyNumberFormat="1" applyFont="1"/>
    <xf numFmtId="176" fontId="2" fillId="0" borderId="0" xfId="0" applyNumberFormat="1" applyFont="1" applyFill="1"/>
    <xf numFmtId="176" fontId="2" fillId="55" borderId="0" xfId="0" applyNumberFormat="1" applyFont="1" applyFill="1" applyAlignment="1">
      <alignment vertical="center"/>
    </xf>
    <xf numFmtId="0" fontId="2" fillId="65" borderId="0" xfId="0" applyFont="1" applyFill="1"/>
    <xf numFmtId="0" fontId="2" fillId="65" borderId="0" xfId="0" applyFont="1" applyFill="1" applyAlignment="1">
      <alignment horizontal="right"/>
    </xf>
    <xf numFmtId="0" fontId="2" fillId="3" borderId="0" xfId="0" applyFont="1" applyFill="1" applyBorder="1"/>
    <xf numFmtId="176" fontId="2" fillId="0" borderId="0" xfId="0" applyNumberFormat="1" applyFont="1" applyFill="1" applyBorder="1"/>
    <xf numFmtId="176" fontId="2" fillId="0" borderId="0" xfId="0" applyNumberFormat="1" applyFont="1" applyFill="1" applyBorder="1" applyAlignment="1">
      <alignment vertical="center" wrapText="1"/>
    </xf>
    <xf numFmtId="168" fontId="2" fillId="0" borderId="32" xfId="0" applyNumberFormat="1" applyFont="1" applyFill="1" applyBorder="1"/>
    <xf numFmtId="0" fontId="2" fillId="65" borderId="0" xfId="0" applyFont="1" applyFill="1" applyAlignment="1">
      <alignment horizontal="right" wrapText="1"/>
    </xf>
    <xf numFmtId="0" fontId="8" fillId="0" borderId="0" xfId="0" quotePrefix="1" applyFont="1"/>
    <xf numFmtId="168" fontId="15" fillId="55" borderId="0" xfId="0" applyNumberFormat="1" applyFont="1" applyFill="1" applyAlignment="1">
      <alignment vertical="center"/>
    </xf>
    <xf numFmtId="0" fontId="126" fillId="62" borderId="0" xfId="0" applyFont="1" applyFill="1" applyBorder="1" applyAlignment="1">
      <alignment horizontal="right" wrapText="1"/>
    </xf>
    <xf numFmtId="0" fontId="126" fillId="62" borderId="0" xfId="0" applyFont="1" applyFill="1" applyBorder="1" applyAlignment="1">
      <alignment horizontal="right"/>
    </xf>
    <xf numFmtId="0" fontId="0" fillId="3" borderId="0" xfId="0" applyFill="1"/>
    <xf numFmtId="168" fontId="0" fillId="3" borderId="0" xfId="0" applyNumberFormat="1" applyFill="1"/>
    <xf numFmtId="180" fontId="2" fillId="55" borderId="0" xfId="0" applyNumberFormat="1" applyFont="1" applyFill="1" applyAlignment="1">
      <alignment vertical="center"/>
    </xf>
    <xf numFmtId="0" fontId="79" fillId="0" borderId="0" xfId="0" applyFont="1" applyFill="1" applyBorder="1"/>
    <xf numFmtId="0" fontId="4" fillId="2" borderId="0" xfId="0" applyFont="1" applyFill="1" applyBorder="1" applyAlignment="1">
      <alignment horizontal="right" vertical="center" wrapText="1"/>
    </xf>
    <xf numFmtId="168" fontId="4" fillId="0" borderId="0" xfId="0" applyNumberFormat="1" applyFont="1" applyAlignment="1">
      <alignment horizontal="right" vertical="center" wrapText="1"/>
    </xf>
    <xf numFmtId="168" fontId="4" fillId="0" borderId="1" xfId="0" applyNumberFormat="1" applyFont="1" applyBorder="1" applyAlignment="1">
      <alignment horizontal="right" vertical="center" wrapText="1"/>
    </xf>
    <xf numFmtId="0" fontId="4" fillId="0" borderId="1" xfId="0" applyFont="1" applyBorder="1" applyAlignment="1">
      <alignment horizontal="left" vertical="center" wrapText="1" indent="1"/>
    </xf>
    <xf numFmtId="168" fontId="4" fillId="2" borderId="1" xfId="0" applyNumberFormat="1" applyFont="1" applyFill="1" applyBorder="1" applyAlignment="1">
      <alignment horizontal="right" vertical="center" wrapText="1"/>
    </xf>
    <xf numFmtId="168" fontId="4" fillId="0" borderId="1" xfId="0" applyNumberFormat="1" applyFont="1" applyFill="1" applyBorder="1" applyAlignment="1">
      <alignment horizontal="right" vertical="center" wrapText="1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 wrapText="1"/>
    </xf>
    <xf numFmtId="0" fontId="1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6" fillId="0" borderId="0" xfId="0" applyFont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168" fontId="4" fillId="0" borderId="0" xfId="0" applyNumberFormat="1" applyFont="1" applyFill="1" applyBorder="1" applyAlignment="1">
      <alignment horizontal="right" vertical="center"/>
    </xf>
    <xf numFmtId="168" fontId="0" fillId="0" borderId="0" xfId="0" applyNumberFormat="1" applyFill="1" applyBorder="1"/>
    <xf numFmtId="0" fontId="4" fillId="0" borderId="0" xfId="0" applyFont="1" applyFill="1" applyBorder="1" applyAlignment="1">
      <alignment horizontal="right" vertical="center"/>
    </xf>
    <xf numFmtId="168" fontId="0" fillId="0" borderId="0" xfId="0" applyNumberFormat="1" applyFill="1" applyBorder="1" applyAlignment="1">
      <alignment horizontal="left"/>
    </xf>
    <xf numFmtId="168" fontId="3" fillId="0" borderId="1" xfId="0" applyNumberFormat="1" applyFont="1" applyBorder="1" applyAlignment="1">
      <alignment horizontal="right" wrapText="1"/>
    </xf>
    <xf numFmtId="0" fontId="4" fillId="2" borderId="0" xfId="0" applyFont="1" applyFill="1" applyAlignment="1">
      <alignment horizontal="center" vertical="center" wrapText="1"/>
    </xf>
    <xf numFmtId="0" fontId="73" fillId="0" borderId="33" xfId="661" applyFont="1" applyBorder="1" applyAlignment="1">
      <alignment horizontal="left" vertical="top" wrapText="1"/>
    </xf>
    <xf numFmtId="168" fontId="4" fillId="2" borderId="1" xfId="0" applyNumberFormat="1" applyFont="1" applyFill="1" applyBorder="1" applyAlignment="1">
      <alignment horizontal="right" vertical="center" wrapText="1"/>
    </xf>
    <xf numFmtId="0" fontId="4" fillId="2" borderId="0" xfId="0" applyFont="1" applyFill="1" applyAlignment="1">
      <alignment vertical="center" wrapText="1"/>
    </xf>
    <xf numFmtId="0" fontId="1" fillId="4" borderId="0" xfId="0" applyFont="1" applyFill="1" applyAlignment="1">
      <alignment vertical="center"/>
    </xf>
    <xf numFmtId="0" fontId="0" fillId="4" borderId="0" xfId="0" applyFill="1"/>
    <xf numFmtId="173" fontId="15" fillId="4" borderId="0" xfId="0" applyNumberFormat="1" applyFont="1" applyFill="1" applyBorder="1" applyAlignment="1">
      <alignment horizontal="right" vertical="center" wrapText="1"/>
    </xf>
    <xf numFmtId="168" fontId="2" fillId="4" borderId="0" xfId="0" applyNumberFormat="1" applyFont="1" applyFill="1" applyBorder="1" applyAlignment="1">
      <alignment horizontal="left" vertical="center" wrapText="1"/>
    </xf>
    <xf numFmtId="171" fontId="15" fillId="4" borderId="0" xfId="0" applyNumberFormat="1" applyFont="1" applyFill="1" applyBorder="1" applyAlignment="1">
      <alignment horizontal="right" vertical="center" wrapText="1"/>
    </xf>
    <xf numFmtId="168" fontId="15" fillId="4" borderId="22" xfId="0" applyNumberFormat="1" applyFont="1" applyFill="1" applyBorder="1" applyAlignment="1">
      <alignment horizontal="right" vertical="center" wrapText="1"/>
    </xf>
    <xf numFmtId="168" fontId="2" fillId="4" borderId="22" xfId="0" applyNumberFormat="1" applyFont="1" applyFill="1" applyBorder="1" applyAlignment="1">
      <alignment horizontal="left" vertical="center" wrapText="1"/>
    </xf>
    <xf numFmtId="168" fontId="2" fillId="4" borderId="0" xfId="0" applyNumberFormat="1" applyFont="1" applyFill="1" applyBorder="1" applyAlignment="1">
      <alignment horizontal="right" vertical="center" wrapText="1"/>
    </xf>
    <xf numFmtId="168" fontId="15" fillId="4" borderId="0" xfId="0" applyNumberFormat="1" applyFont="1" applyFill="1" applyBorder="1" applyAlignment="1">
      <alignment horizontal="right" vertical="center" wrapText="1"/>
    </xf>
    <xf numFmtId="168" fontId="2" fillId="4" borderId="22" xfId="0" applyNumberFormat="1" applyFont="1" applyFill="1" applyBorder="1" applyAlignment="1">
      <alignment horizontal="right" vertical="center" wrapText="1"/>
    </xf>
    <xf numFmtId="0" fontId="2" fillId="4" borderId="0" xfId="0" applyFont="1" applyFill="1" applyBorder="1" applyAlignment="1">
      <alignment vertical="center" wrapText="1"/>
    </xf>
    <xf numFmtId="168" fontId="3" fillId="4" borderId="0" xfId="0" applyNumberFormat="1" applyFont="1" applyFill="1" applyBorder="1" applyAlignment="1">
      <alignment horizontal="left" vertical="center" wrapText="1"/>
    </xf>
    <xf numFmtId="168" fontId="2" fillId="4" borderId="0" xfId="0" applyNumberFormat="1" applyFont="1" applyFill="1" applyBorder="1" applyAlignment="1">
      <alignment horizontal="center" vertical="center" wrapText="1"/>
    </xf>
    <xf numFmtId="168" fontId="20" fillId="4" borderId="0" xfId="2" applyNumberFormat="1" applyFont="1" applyFill="1" applyBorder="1" applyAlignment="1">
      <alignment horizontal="left" vertical="center"/>
    </xf>
    <xf numFmtId="0" fontId="79" fillId="4" borderId="0" xfId="0" applyFont="1" applyFill="1" applyAlignment="1">
      <alignment horizontal="center"/>
    </xf>
    <xf numFmtId="0" fontId="79" fillId="4" borderId="0" xfId="0" applyFont="1" applyFill="1" applyAlignment="1"/>
    <xf numFmtId="0" fontId="15" fillId="4" borderId="0" xfId="0" applyFont="1" applyFill="1" applyAlignment="1">
      <alignment vertical="center"/>
    </xf>
    <xf numFmtId="0" fontId="3" fillId="4" borderId="1" xfId="0" applyFont="1" applyFill="1" applyBorder="1" applyAlignment="1">
      <alignment horizontal="left" vertical="center" wrapText="1" indent="1"/>
    </xf>
    <xf numFmtId="168" fontId="3" fillId="4" borderId="1" xfId="0" applyNumberFormat="1" applyFont="1" applyFill="1" applyBorder="1" applyAlignment="1">
      <alignment horizontal="right" vertical="center" wrapText="1"/>
    </xf>
    <xf numFmtId="0" fontId="4" fillId="4" borderId="1" xfId="0" applyFont="1" applyFill="1" applyBorder="1" applyAlignment="1">
      <alignment horizontal="left" vertical="center" wrapText="1" indent="1"/>
    </xf>
    <xf numFmtId="0" fontId="83" fillId="4" borderId="0" xfId="2" applyFont="1" applyFill="1"/>
    <xf numFmtId="0" fontId="0" fillId="4" borderId="0" xfId="0" applyFill="1" applyAlignment="1">
      <alignment horizontal="right" vertical="center"/>
    </xf>
    <xf numFmtId="0" fontId="4" fillId="4" borderId="0" xfId="0" applyFont="1" applyFill="1" applyBorder="1" applyAlignment="1">
      <alignment horizontal="right" vertical="center" wrapText="1"/>
    </xf>
    <xf numFmtId="0" fontId="0" fillId="4" borderId="0" xfId="0" applyFill="1" applyBorder="1"/>
    <xf numFmtId="168" fontId="3" fillId="4" borderId="0" xfId="0" applyNumberFormat="1" applyFont="1" applyFill="1" applyBorder="1" applyAlignment="1">
      <alignment horizontal="right" vertical="center" wrapText="1"/>
    </xf>
    <xf numFmtId="0" fontId="3" fillId="4" borderId="7" xfId="0" applyFont="1" applyFill="1" applyBorder="1" applyAlignment="1">
      <alignment horizontal="left" vertical="center" wrapText="1" indent="1"/>
    </xf>
    <xf numFmtId="168" fontId="3" fillId="4" borderId="7" xfId="0" applyNumberFormat="1" applyFont="1" applyFill="1" applyBorder="1" applyAlignment="1">
      <alignment horizontal="right" vertical="center" wrapText="1"/>
    </xf>
    <xf numFmtId="0" fontId="23" fillId="4" borderId="0" xfId="2" applyFont="1" applyFill="1"/>
    <xf numFmtId="1" fontId="3" fillId="4" borderId="1" xfId="0" applyNumberFormat="1" applyFont="1" applyFill="1" applyBorder="1" applyAlignment="1">
      <alignment horizontal="right" vertical="center" wrapText="1" indent="1"/>
    </xf>
    <xf numFmtId="0" fontId="1" fillId="4" borderId="0" xfId="0" applyFont="1" applyFill="1"/>
    <xf numFmtId="0" fontId="30" fillId="4" borderId="0" xfId="0" applyFont="1" applyFill="1" applyAlignment="1">
      <alignment vertical="center"/>
    </xf>
    <xf numFmtId="0" fontId="3" fillId="4" borderId="1" xfId="0" applyFont="1" applyFill="1" applyBorder="1" applyAlignment="1">
      <alignment vertical="center"/>
    </xf>
    <xf numFmtId="176" fontId="3" fillId="4" borderId="1" xfId="0" applyNumberFormat="1" applyFont="1" applyFill="1" applyBorder="1" applyAlignment="1">
      <alignment horizontal="right" vertical="center"/>
    </xf>
    <xf numFmtId="168" fontId="3" fillId="4" borderId="1" xfId="0" applyNumberFormat="1" applyFont="1" applyFill="1" applyBorder="1" applyAlignment="1">
      <alignment horizontal="right" vertical="center"/>
    </xf>
    <xf numFmtId="176" fontId="3" fillId="4" borderId="2" xfId="0" applyNumberFormat="1" applyFont="1" applyFill="1" applyBorder="1" applyAlignment="1">
      <alignment horizontal="right" vertical="center"/>
    </xf>
    <xf numFmtId="0" fontId="3" fillId="4" borderId="7" xfId="0" applyFont="1" applyFill="1" applyBorder="1" applyAlignment="1">
      <alignment vertical="center"/>
    </xf>
    <xf numFmtId="176" fontId="3" fillId="4" borderId="7" xfId="0" applyNumberFormat="1" applyFont="1" applyFill="1" applyBorder="1" applyAlignment="1">
      <alignment horizontal="right" vertical="center"/>
    </xf>
    <xf numFmtId="168" fontId="3" fillId="4" borderId="7" xfId="0" applyNumberFormat="1" applyFont="1" applyFill="1" applyBorder="1" applyAlignment="1">
      <alignment horizontal="right" vertical="center"/>
    </xf>
    <xf numFmtId="176" fontId="0" fillId="4" borderId="0" xfId="0" applyNumberFormat="1" applyFill="1"/>
    <xf numFmtId="0" fontId="3" fillId="4" borderId="2" xfId="0" applyFont="1" applyFill="1" applyBorder="1" applyAlignment="1">
      <alignment vertical="center"/>
    </xf>
    <xf numFmtId="0" fontId="83" fillId="4" borderId="0" xfId="2" applyFon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8" fontId="0" fillId="4" borderId="0" xfId="0" applyNumberFormat="1" applyFill="1"/>
    <xf numFmtId="0" fontId="4" fillId="2" borderId="2" xfId="0" applyFont="1" applyFill="1" applyBorder="1" applyAlignment="1">
      <alignment horizontal="left" vertical="center" wrapText="1" indent="1"/>
    </xf>
    <xf numFmtId="1" fontId="3" fillId="2" borderId="1" xfId="0" applyNumberFormat="1" applyFont="1" applyFill="1" applyBorder="1" applyAlignment="1">
      <alignment horizontal="right" vertical="center" wrapText="1" indent="1"/>
    </xf>
    <xf numFmtId="176" fontId="3" fillId="2" borderId="1" xfId="0" applyNumberFormat="1" applyFont="1" applyFill="1" applyBorder="1" applyAlignment="1">
      <alignment horizontal="right" vertical="center"/>
    </xf>
    <xf numFmtId="176" fontId="3" fillId="2" borderId="2" xfId="0" applyNumberFormat="1" applyFont="1" applyFill="1" applyBorder="1" applyAlignment="1">
      <alignment horizontal="right" vertical="center"/>
    </xf>
    <xf numFmtId="176" fontId="3" fillId="2" borderId="7" xfId="0" applyNumberFormat="1" applyFont="1" applyFill="1" applyBorder="1" applyAlignment="1">
      <alignment horizontal="right" vertical="center"/>
    </xf>
    <xf numFmtId="0" fontId="15" fillId="4" borderId="0" xfId="0" applyFont="1" applyFill="1"/>
    <xf numFmtId="0" fontId="3" fillId="4" borderId="1" xfId="0" applyFont="1" applyFill="1" applyBorder="1" applyAlignment="1">
      <alignment vertical="center" wrapText="1"/>
    </xf>
    <xf numFmtId="176" fontId="3" fillId="4" borderId="1" xfId="0" applyNumberFormat="1" applyFont="1" applyFill="1" applyBorder="1" applyAlignment="1">
      <alignment vertical="center" wrapText="1"/>
    </xf>
    <xf numFmtId="176" fontId="3" fillId="4" borderId="1" xfId="0" applyNumberFormat="1" applyFont="1" applyFill="1" applyBorder="1" applyAlignment="1">
      <alignment horizontal="right" vertical="center" wrapText="1"/>
    </xf>
    <xf numFmtId="0" fontId="116" fillId="4" borderId="0" xfId="0" applyFont="1" applyFill="1" applyBorder="1" applyAlignment="1">
      <alignment vertical="center" wrapText="1"/>
    </xf>
    <xf numFmtId="176" fontId="4" fillId="4" borderId="0" xfId="0" applyNumberFormat="1" applyFont="1" applyFill="1" applyBorder="1" applyAlignment="1">
      <alignment horizontal="right" vertical="center" wrapText="1"/>
    </xf>
    <xf numFmtId="0" fontId="23" fillId="4" borderId="0" xfId="2" applyFont="1" applyFill="1" applyBorder="1" applyAlignment="1">
      <alignment vertical="center"/>
    </xf>
    <xf numFmtId="3" fontId="0" fillId="4" borderId="0" xfId="0" applyNumberFormat="1" applyFill="1"/>
    <xf numFmtId="0" fontId="16" fillId="4" borderId="0" xfId="0" applyFont="1" applyFill="1"/>
    <xf numFmtId="176" fontId="3" fillId="4" borderId="7" xfId="0" applyNumberFormat="1" applyFont="1" applyFill="1" applyBorder="1" applyAlignment="1">
      <alignment vertical="center" wrapText="1"/>
    </xf>
    <xf numFmtId="0" fontId="83" fillId="4" borderId="0" xfId="2" applyFont="1" applyFill="1" applyBorder="1" applyAlignment="1">
      <alignment horizontal="left" vertical="center" indent="1"/>
    </xf>
    <xf numFmtId="3" fontId="3" fillId="4" borderId="1" xfId="0" applyNumberFormat="1" applyFont="1" applyFill="1" applyBorder="1" applyAlignment="1">
      <alignment vertical="center" wrapText="1"/>
    </xf>
    <xf numFmtId="176" fontId="3" fillId="4" borderId="7" xfId="0" applyNumberFormat="1" applyFont="1" applyFill="1" applyBorder="1" applyAlignment="1">
      <alignment horizontal="right" vertical="center" wrapText="1"/>
    </xf>
    <xf numFmtId="0" fontId="13" fillId="4" borderId="0" xfId="0" applyFont="1" applyFill="1" applyAlignment="1">
      <alignment vertical="center"/>
    </xf>
    <xf numFmtId="3" fontId="4" fillId="4" borderId="0" xfId="0" applyNumberFormat="1" applyFont="1" applyFill="1" applyBorder="1" applyAlignment="1">
      <alignment horizontal="left" vertical="center" wrapText="1" indent="1"/>
    </xf>
    <xf numFmtId="3" fontId="4" fillId="4" borderId="0" xfId="0" applyNumberFormat="1" applyFont="1" applyFill="1" applyBorder="1" applyAlignment="1">
      <alignment horizontal="right" vertical="center" wrapText="1"/>
    </xf>
    <xf numFmtId="0" fontId="13" fillId="4" borderId="0" xfId="0" applyFont="1" applyFill="1" applyBorder="1" applyAlignment="1">
      <alignment vertical="center"/>
    </xf>
    <xf numFmtId="0" fontId="2" fillId="4" borderId="0" xfId="0" applyFont="1" applyFill="1"/>
    <xf numFmtId="168" fontId="3" fillId="4" borderId="2" xfId="0" applyNumberFormat="1" applyFont="1" applyFill="1" applyBorder="1" applyAlignment="1">
      <alignment horizontal="right" vertical="center" wrapText="1"/>
    </xf>
    <xf numFmtId="0" fontId="17" fillId="4" borderId="0" xfId="0" applyFont="1" applyFill="1"/>
    <xf numFmtId="0" fontId="73" fillId="4" borderId="0" xfId="0" applyFont="1" applyFill="1" applyBorder="1" applyAlignment="1">
      <alignment horizontal="left"/>
    </xf>
    <xf numFmtId="0" fontId="0" fillId="4" borderId="0" xfId="0" applyFill="1" applyAlignment="1">
      <alignment horizontal="left"/>
    </xf>
    <xf numFmtId="0" fontId="4" fillId="2" borderId="1" xfId="0" applyFont="1" applyFill="1" applyBorder="1" applyAlignment="1">
      <alignment vertical="center" wrapText="1"/>
    </xf>
    <xf numFmtId="0" fontId="17" fillId="4" borderId="0" xfId="0" applyFont="1" applyFill="1" applyBorder="1"/>
    <xf numFmtId="0" fontId="2" fillId="4" borderId="0" xfId="0" applyFont="1" applyFill="1" applyBorder="1" applyAlignment="1"/>
    <xf numFmtId="0" fontId="0" fillId="4" borderId="0" xfId="0" applyFill="1" applyBorder="1" applyAlignment="1">
      <alignment horizontal="left"/>
    </xf>
    <xf numFmtId="0" fontId="2" fillId="4" borderId="0" xfId="0" applyFont="1" applyFill="1" applyBorder="1"/>
    <xf numFmtId="0" fontId="73" fillId="4" borderId="0" xfId="0" applyFont="1" applyFill="1" applyBorder="1"/>
    <xf numFmtId="41" fontId="17" fillId="4" borderId="0" xfId="0" applyNumberFormat="1" applyFont="1" applyFill="1" applyBorder="1"/>
    <xf numFmtId="0" fontId="83" fillId="4" borderId="0" xfId="2" applyFont="1" applyFill="1" applyBorder="1"/>
    <xf numFmtId="0" fontId="15" fillId="4" borderId="0" xfId="0" applyFont="1" applyFill="1" applyBorder="1"/>
    <xf numFmtId="0" fontId="112" fillId="4" borderId="0" xfId="0" applyFont="1" applyFill="1" applyBorder="1"/>
    <xf numFmtId="176" fontId="2" fillId="4" borderId="0" xfId="0" applyNumberFormat="1" applyFont="1" applyFill="1" applyBorder="1"/>
    <xf numFmtId="0" fontId="15" fillId="4" borderId="0" xfId="0" applyFont="1" applyFill="1" applyBorder="1" applyAlignment="1">
      <alignment vertical="center"/>
    </xf>
    <xf numFmtId="176" fontId="15" fillId="4" borderId="0" xfId="0" applyNumberFormat="1" applyFont="1" applyFill="1" applyBorder="1" applyAlignment="1">
      <alignment vertical="center"/>
    </xf>
    <xf numFmtId="41" fontId="112" fillId="4" borderId="0" xfId="0" applyNumberFormat="1" applyFont="1" applyFill="1" applyBorder="1"/>
    <xf numFmtId="0" fontId="0" fillId="0" borderId="0" xfId="0"/>
    <xf numFmtId="0" fontId="17" fillId="55" borderId="0" xfId="0" applyFont="1" applyFill="1"/>
    <xf numFmtId="0" fontId="17" fillId="55" borderId="0" xfId="661" applyFont="1" applyFill="1"/>
    <xf numFmtId="0" fontId="112" fillId="55" borderId="0" xfId="661" applyFont="1" applyFill="1"/>
    <xf numFmtId="177" fontId="73" fillId="0" borderId="32" xfId="661" applyNumberFormat="1" applyFont="1" applyBorder="1" applyAlignment="1">
      <alignment vertical="top" wrapText="1"/>
    </xf>
    <xf numFmtId="0" fontId="77" fillId="0" borderId="0" xfId="661" applyFont="1" applyAlignment="1"/>
    <xf numFmtId="177" fontId="3" fillId="0" borderId="0" xfId="661" applyNumberFormat="1" applyFont="1" applyFill="1"/>
    <xf numFmtId="177" fontId="2" fillId="0" borderId="0" xfId="661" applyNumberFormat="1" applyFont="1"/>
    <xf numFmtId="0" fontId="112" fillId="55" borderId="0" xfId="0" applyFont="1" applyFill="1"/>
    <xf numFmtId="0" fontId="2" fillId="0" borderId="0" xfId="0" applyFont="1"/>
    <xf numFmtId="0" fontId="73" fillId="0" borderId="0" xfId="0" applyFont="1"/>
    <xf numFmtId="177" fontId="73" fillId="0" borderId="32" xfId="661" applyNumberFormat="1" applyFont="1" applyFill="1" applyBorder="1" applyAlignment="1">
      <alignment vertical="top" wrapText="1"/>
    </xf>
    <xf numFmtId="0" fontId="73" fillId="0" borderId="32" xfId="661" applyFont="1" applyBorder="1" applyAlignment="1">
      <alignment wrapText="1"/>
    </xf>
    <xf numFmtId="0" fontId="73" fillId="0" borderId="32" xfId="661" applyFont="1" applyBorder="1" applyAlignment="1">
      <alignment vertical="top" wrapText="1"/>
    </xf>
    <xf numFmtId="0" fontId="15" fillId="55" borderId="0" xfId="661" applyFont="1" applyFill="1"/>
    <xf numFmtId="0" fontId="109" fillId="0" borderId="0" xfId="0" applyFont="1"/>
    <xf numFmtId="0" fontId="15" fillId="55" borderId="0" xfId="0" applyFont="1" applyFill="1"/>
    <xf numFmtId="0" fontId="2" fillId="0" borderId="32" xfId="0" applyFont="1" applyBorder="1" applyAlignment="1"/>
    <xf numFmtId="0" fontId="2" fillId="55" borderId="0" xfId="0" applyFont="1" applyFill="1"/>
    <xf numFmtId="0" fontId="73" fillId="0" borderId="0" xfId="661" applyFont="1" applyBorder="1" applyAlignment="1">
      <alignment vertical="top" wrapText="1"/>
    </xf>
    <xf numFmtId="177" fontId="73" fillId="0" borderId="0" xfId="661" applyNumberFormat="1" applyFont="1" applyFill="1" applyBorder="1" applyAlignment="1">
      <alignment vertical="top" wrapText="1"/>
    </xf>
    <xf numFmtId="0" fontId="2" fillId="55" borderId="0" xfId="0" applyFont="1" applyFill="1" applyBorder="1"/>
    <xf numFmtId="177" fontId="73" fillId="0" borderId="33" xfId="661" applyNumberFormat="1" applyFont="1" applyBorder="1" applyAlignment="1">
      <alignment vertical="top" wrapText="1"/>
    </xf>
    <xf numFmtId="0" fontId="73" fillId="0" borderId="0" xfId="661" applyFont="1" applyAlignment="1">
      <alignment vertical="top" wrapText="1"/>
    </xf>
    <xf numFmtId="0" fontId="15" fillId="0" borderId="0" xfId="0" applyFont="1" applyFill="1" applyBorder="1" applyAlignment="1">
      <alignment horizontal="right"/>
    </xf>
    <xf numFmtId="0" fontId="4" fillId="2" borderId="0" xfId="0" applyFont="1" applyFill="1" applyBorder="1" applyAlignment="1">
      <alignment horizontal="right" vertical="center" wrapText="1"/>
    </xf>
    <xf numFmtId="0" fontId="4" fillId="2" borderId="0" xfId="0" applyFont="1" applyFill="1" applyBorder="1" applyAlignment="1">
      <alignment horizontal="center" vertical="center" wrapText="1"/>
    </xf>
    <xf numFmtId="1" fontId="3" fillId="2" borderId="0" xfId="0" applyNumberFormat="1" applyFont="1" applyFill="1" applyAlignment="1">
      <alignment vertical="center" wrapText="1"/>
    </xf>
    <xf numFmtId="1" fontId="122" fillId="0" borderId="0" xfId="0" applyNumberFormat="1" applyFont="1" applyFill="1" applyAlignment="1"/>
    <xf numFmtId="1" fontId="3" fillId="0" borderId="55" xfId="0" applyNumberFormat="1" applyFont="1" applyBorder="1" applyAlignment="1">
      <alignment horizontal="right" vertical="center" wrapText="1"/>
    </xf>
    <xf numFmtId="168" fontId="3" fillId="2" borderId="0" xfId="0" applyNumberFormat="1" applyFont="1" applyFill="1" applyAlignment="1">
      <alignment vertical="center" wrapText="1"/>
    </xf>
    <xf numFmtId="168" fontId="122" fillId="0" borderId="0" xfId="0" applyNumberFormat="1" applyFont="1" applyFill="1" applyAlignment="1"/>
    <xf numFmtId="1" fontId="3" fillId="2" borderId="37" xfId="0" applyNumberFormat="1" applyFont="1" applyFill="1" applyBorder="1" applyAlignment="1">
      <alignment horizontal="right" vertical="center" wrapText="1"/>
    </xf>
    <xf numFmtId="168" fontId="9" fillId="0" borderId="0" xfId="0" applyNumberFormat="1" applyFont="1" applyFill="1" applyBorder="1" applyAlignment="1">
      <alignment horizontal="right" vertical="center"/>
    </xf>
    <xf numFmtId="0" fontId="113" fillId="0" borderId="0" xfId="0" applyFont="1" applyFill="1" applyBorder="1"/>
    <xf numFmtId="0" fontId="0" fillId="0" borderId="0" xfId="0" applyFill="1" applyBorder="1" applyAlignment="1"/>
    <xf numFmtId="168" fontId="5" fillId="0" borderId="0" xfId="0" applyNumberFormat="1" applyFont="1" applyFill="1" applyBorder="1" applyAlignment="1">
      <alignment vertical="center" wrapText="1"/>
    </xf>
    <xf numFmtId="0" fontId="4" fillId="0" borderId="0" xfId="0" applyFont="1" applyFill="1" applyAlignment="1">
      <alignment horizontal="right" vertical="center" wrapText="1"/>
    </xf>
    <xf numFmtId="0" fontId="109" fillId="0" borderId="0" xfId="0" applyFont="1" applyFill="1" applyAlignment="1">
      <alignment horizontal="left" vertical="center"/>
    </xf>
    <xf numFmtId="0" fontId="33" fillId="0" borderId="0" xfId="0" applyFont="1" applyAlignment="1">
      <alignment vertical="top"/>
    </xf>
    <xf numFmtId="1" fontId="33" fillId="0" borderId="0" xfId="0" applyNumberFormat="1" applyFont="1" applyFill="1" applyAlignment="1">
      <alignment vertical="top" wrapText="1"/>
    </xf>
    <xf numFmtId="0" fontId="33" fillId="0" borderId="0" xfId="0" applyFont="1" applyFill="1" applyAlignment="1">
      <alignment vertical="top" wrapText="1"/>
    </xf>
    <xf numFmtId="1" fontId="0" fillId="0" borderId="0" xfId="0" applyNumberFormat="1" applyFill="1"/>
    <xf numFmtId="0" fontId="23" fillId="0" borderId="0" xfId="2" applyFont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68" fontId="3" fillId="0" borderId="7" xfId="0" applyNumberFormat="1" applyFont="1" applyFill="1" applyBorder="1" applyAlignment="1">
      <alignment horizontal="right" vertical="center"/>
    </xf>
    <xf numFmtId="1" fontId="3" fillId="0" borderId="7" xfId="0" applyNumberFormat="1" applyFont="1" applyBorder="1" applyAlignment="1">
      <alignment horizontal="right" vertical="center"/>
    </xf>
    <xf numFmtId="168" fontId="3" fillId="3" borderId="1" xfId="0" applyNumberFormat="1" applyFont="1" applyFill="1" applyBorder="1" applyAlignment="1">
      <alignment horizontal="right" vertical="center"/>
    </xf>
    <xf numFmtId="168" fontId="3" fillId="3" borderId="2" xfId="0" applyNumberFormat="1" applyFont="1" applyFill="1" applyBorder="1" applyAlignment="1">
      <alignment horizontal="right" vertical="center"/>
    </xf>
    <xf numFmtId="168" fontId="3" fillId="0" borderId="2" xfId="0" applyNumberFormat="1" applyFont="1" applyFill="1" applyBorder="1" applyAlignment="1">
      <alignment horizontal="right" vertical="center"/>
    </xf>
    <xf numFmtId="1" fontId="3" fillId="3" borderId="1" xfId="0" applyNumberFormat="1" applyFont="1" applyFill="1" applyBorder="1" applyAlignment="1">
      <alignment horizontal="right" vertical="center"/>
    </xf>
    <xf numFmtId="1" fontId="3" fillId="0" borderId="1" xfId="0" applyNumberFormat="1" applyFont="1" applyFill="1" applyBorder="1" applyAlignment="1">
      <alignment horizontal="right" vertical="center"/>
    </xf>
    <xf numFmtId="1" fontId="3" fillId="0" borderId="1" xfId="0" applyNumberFormat="1" applyFont="1" applyBorder="1" applyAlignment="1">
      <alignment horizontal="right" vertical="center"/>
    </xf>
    <xf numFmtId="1" fontId="3" fillId="3" borderId="7" xfId="0" applyNumberFormat="1" applyFont="1" applyFill="1" applyBorder="1" applyAlignment="1">
      <alignment horizontal="right" vertical="center"/>
    </xf>
    <xf numFmtId="1" fontId="3" fillId="0" borderId="7" xfId="0" applyNumberFormat="1" applyFont="1" applyFill="1" applyBorder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5" fillId="3" borderId="0" xfId="0" applyFont="1" applyFill="1" applyAlignment="1">
      <alignment horizontal="right" vertical="center"/>
    </xf>
    <xf numFmtId="0" fontId="3" fillId="0" borderId="2" xfId="0" applyFont="1" applyBorder="1" applyAlignment="1">
      <alignment horizontal="left" vertical="center"/>
    </xf>
    <xf numFmtId="1" fontId="3" fillId="3" borderId="2" xfId="0" applyNumberFormat="1" applyFont="1" applyFill="1" applyBorder="1" applyAlignment="1">
      <alignment horizontal="right" vertical="center" wrapText="1"/>
    </xf>
    <xf numFmtId="1" fontId="3" fillId="0" borderId="2" xfId="0" applyNumberFormat="1" applyFont="1" applyBorder="1" applyAlignment="1">
      <alignment horizontal="right" vertical="center"/>
    </xf>
    <xf numFmtId="0" fontId="3" fillId="0" borderId="7" xfId="0" applyFont="1" applyBorder="1" applyAlignment="1">
      <alignment horizontal="left" vertical="center"/>
    </xf>
    <xf numFmtId="1" fontId="9" fillId="0" borderId="1" xfId="0" applyNumberFormat="1" applyFont="1" applyBorder="1" applyAlignment="1">
      <alignment horizontal="right" vertical="center"/>
    </xf>
    <xf numFmtId="168" fontId="9" fillId="2" borderId="0" xfId="0" applyNumberFormat="1" applyFont="1" applyFill="1" applyAlignment="1">
      <alignment vertical="center" wrapText="1"/>
    </xf>
    <xf numFmtId="168" fontId="9" fillId="0" borderId="0" xfId="0" applyNumberFormat="1" applyFont="1" applyBorder="1" applyAlignment="1">
      <alignment vertical="center" wrapText="1"/>
    </xf>
    <xf numFmtId="171" fontId="4" fillId="2" borderId="2" xfId="0" applyNumberFormat="1" applyFont="1" applyFill="1" applyBorder="1" applyAlignment="1">
      <alignment horizontal="right" vertical="center" wrapText="1"/>
    </xf>
    <xf numFmtId="168" fontId="4" fillId="0" borderId="1" xfId="0" applyNumberFormat="1" applyFont="1" applyFill="1" applyBorder="1" applyAlignment="1">
      <alignment horizontal="right" vertical="center" wrapText="1"/>
    </xf>
    <xf numFmtId="168" fontId="4" fillId="0" borderId="1" xfId="0" applyNumberFormat="1" applyFont="1" applyBorder="1" applyAlignment="1">
      <alignment horizontal="right" vertical="center" wrapText="1"/>
    </xf>
    <xf numFmtId="0" fontId="4" fillId="0" borderId="1" xfId="0" applyFont="1" applyBorder="1" applyAlignment="1">
      <alignment horizontal="left" vertical="center" wrapText="1" indent="1"/>
    </xf>
    <xf numFmtId="168" fontId="4" fillId="2" borderId="1" xfId="0" applyNumberFormat="1" applyFont="1" applyFill="1" applyBorder="1" applyAlignment="1">
      <alignment horizontal="right" vertical="center" wrapText="1"/>
    </xf>
    <xf numFmtId="0" fontId="4" fillId="2" borderId="0" xfId="0" applyFont="1" applyFill="1" applyAlignment="1">
      <alignment vertical="center" wrapText="1"/>
    </xf>
    <xf numFmtId="0" fontId="15" fillId="0" borderId="0" xfId="0" applyFont="1" applyFill="1" applyAlignment="1">
      <alignment horizontal="right" vertical="center" wrapText="1"/>
    </xf>
    <xf numFmtId="0" fontId="2" fillId="0" borderId="25" xfId="0" applyFont="1" applyBorder="1" applyAlignment="1">
      <alignment horizontal="left" wrapText="1"/>
    </xf>
    <xf numFmtId="0" fontId="2" fillId="0" borderId="24" xfId="0" applyFont="1" applyBorder="1" applyAlignment="1">
      <alignment horizontal="left" wrapText="1"/>
    </xf>
    <xf numFmtId="0" fontId="2" fillId="0" borderId="0" xfId="0" applyFont="1" applyAlignment="1">
      <alignment horizontal="left"/>
    </xf>
    <xf numFmtId="1" fontId="2" fillId="0" borderId="24" xfId="0" applyNumberFormat="1" applyFont="1" applyBorder="1" applyAlignment="1">
      <alignment horizontal="right" vertical="center" wrapText="1"/>
    </xf>
    <xf numFmtId="0" fontId="23" fillId="0" borderId="0" xfId="0" applyFont="1" applyFill="1" applyBorder="1"/>
    <xf numFmtId="171" fontId="4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 applyAlignment="1">
      <alignment horizontal="right" vertical="center" wrapText="1"/>
    </xf>
    <xf numFmtId="171" fontId="0" fillId="0" borderId="0" xfId="0" applyNumberFormat="1" applyFill="1" applyBorder="1" applyAlignment="1">
      <alignment vertical="center" wrapText="1"/>
    </xf>
    <xf numFmtId="1" fontId="3" fillId="56" borderId="28" xfId="0" applyNumberFormat="1" applyFont="1" applyFill="1" applyBorder="1" applyAlignment="1">
      <alignment vertical="center" wrapText="1"/>
    </xf>
    <xf numFmtId="1" fontId="3" fillId="56" borderId="26" xfId="0" applyNumberFormat="1" applyFont="1" applyFill="1" applyBorder="1" applyAlignment="1">
      <alignment vertical="center" wrapText="1"/>
    </xf>
    <xf numFmtId="1" fontId="3" fillId="56" borderId="27" xfId="0" applyNumberFormat="1" applyFont="1" applyFill="1" applyBorder="1" applyAlignment="1">
      <alignment vertical="center" wrapText="1"/>
    </xf>
    <xf numFmtId="1" fontId="3" fillId="0" borderId="0" xfId="0" applyNumberFormat="1" applyFont="1" applyFill="1" applyBorder="1" applyAlignment="1">
      <alignment horizontal="right" vertical="center" wrapText="1"/>
    </xf>
    <xf numFmtId="1" fontId="3" fillId="56" borderId="0" xfId="0" applyNumberFormat="1" applyFont="1" applyFill="1" applyBorder="1" applyAlignment="1">
      <alignment vertical="center" wrapText="1"/>
    </xf>
    <xf numFmtId="1" fontId="3" fillId="0" borderId="0" xfId="0" applyNumberFormat="1" applyFont="1" applyFill="1" applyBorder="1" applyAlignment="1">
      <alignment vertical="center" wrapText="1"/>
    </xf>
    <xf numFmtId="1" fontId="20" fillId="56" borderId="1" xfId="0" applyNumberFormat="1" applyFont="1" applyFill="1" applyBorder="1" applyAlignment="1">
      <alignment horizontal="right" vertical="center" wrapText="1"/>
    </xf>
    <xf numFmtId="1" fontId="20" fillId="56" borderId="7" xfId="0" applyNumberFormat="1" applyFont="1" applyFill="1" applyBorder="1" applyAlignment="1">
      <alignment horizontal="right" vertical="center" wrapText="1"/>
    </xf>
    <xf numFmtId="1" fontId="3" fillId="56" borderId="1" xfId="0" applyNumberFormat="1" applyFont="1" applyFill="1" applyBorder="1" applyAlignment="1">
      <alignment horizontal="right" vertical="center" wrapText="1"/>
    </xf>
    <xf numFmtId="1" fontId="3" fillId="56" borderId="0" xfId="0" applyNumberFormat="1" applyFont="1" applyFill="1" applyBorder="1" applyAlignment="1">
      <alignment horizontal="right" vertical="center" wrapText="1"/>
    </xf>
    <xf numFmtId="3" fontId="20" fillId="0" borderId="0" xfId="350" applyNumberFormat="1" applyFont="1" applyFill="1" applyBorder="1" applyAlignment="1">
      <alignment horizontal="right" vertical="center"/>
    </xf>
    <xf numFmtId="1" fontId="4" fillId="0" borderId="0" xfId="0" applyNumberFormat="1" applyFont="1" applyFill="1" applyBorder="1" applyAlignment="1">
      <alignment horizontal="right" vertical="center" wrapText="1"/>
    </xf>
    <xf numFmtId="0" fontId="4" fillId="2" borderId="2" xfId="0" applyNumberFormat="1" applyFont="1" applyFill="1" applyBorder="1" applyAlignment="1">
      <alignment horizontal="right" vertical="center"/>
    </xf>
    <xf numFmtId="0" fontId="4" fillId="2" borderId="1" xfId="0" applyNumberFormat="1" applyFont="1" applyFill="1" applyBorder="1" applyAlignment="1">
      <alignment horizontal="right" vertical="center" wrapText="1"/>
    </xf>
    <xf numFmtId="1" fontId="4" fillId="2" borderId="1" xfId="0" applyNumberFormat="1" applyFont="1" applyFill="1" applyBorder="1" applyAlignment="1">
      <alignment horizontal="right" vertical="center" wrapText="1"/>
    </xf>
    <xf numFmtId="0" fontId="4" fillId="2" borderId="0" xfId="0" applyFont="1" applyFill="1" applyAlignment="1">
      <alignment vertical="center" wrapText="1"/>
    </xf>
    <xf numFmtId="0" fontId="4" fillId="2" borderId="0" xfId="0" applyFont="1" applyFill="1" applyBorder="1" applyAlignment="1">
      <alignment horizontal="right" vertical="center" wrapText="1"/>
    </xf>
    <xf numFmtId="0" fontId="4" fillId="2" borderId="0" xfId="0" applyFont="1" applyFill="1" applyBorder="1" applyAlignment="1">
      <alignment horizontal="center" vertical="center"/>
    </xf>
    <xf numFmtId="168" fontId="4" fillId="0" borderId="0" xfId="0" applyNumberFormat="1" applyFont="1" applyAlignment="1">
      <alignment horizontal="right" vertical="center" wrapText="1"/>
    </xf>
    <xf numFmtId="168" fontId="4" fillId="0" borderId="1" xfId="0" applyNumberFormat="1" applyFont="1" applyBorder="1" applyAlignment="1">
      <alignment horizontal="right" vertical="center" wrapTex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8" fontId="4" fillId="2" borderId="1" xfId="0" applyNumberFormat="1" applyFont="1" applyFill="1" applyBorder="1" applyAlignment="1">
      <alignment horizontal="right" vertical="center" wrapText="1"/>
    </xf>
    <xf numFmtId="168" fontId="4" fillId="0" borderId="0" xfId="0" applyNumberFormat="1" applyFont="1" applyFill="1" applyAlignment="1">
      <alignment horizontal="right" vertical="center" wrapText="1"/>
    </xf>
    <xf numFmtId="168" fontId="4" fillId="0" borderId="1" xfId="0" applyNumberFormat="1" applyFont="1" applyFill="1" applyBorder="1" applyAlignment="1">
      <alignment horizontal="right" vertical="center" wrapText="1"/>
    </xf>
    <xf numFmtId="0" fontId="4" fillId="2" borderId="0" xfId="0" applyFont="1" applyFill="1" applyAlignment="1">
      <alignment vertical="center" wrapText="1"/>
    </xf>
    <xf numFmtId="0" fontId="15" fillId="0" borderId="0" xfId="0" applyFont="1" applyFill="1" applyBorder="1" applyAlignment="1">
      <alignment horizontal="right" wrapText="1"/>
    </xf>
    <xf numFmtId="168" fontId="2" fillId="0" borderId="0" xfId="0" applyNumberFormat="1" applyFont="1" applyFill="1" applyBorder="1" applyAlignment="1">
      <alignment horizontal="right"/>
    </xf>
    <xf numFmtId="168" fontId="4" fillId="0" borderId="0" xfId="0" applyNumberFormat="1" applyFont="1" applyFill="1" applyBorder="1" applyAlignment="1">
      <alignment vertical="center" wrapText="1"/>
    </xf>
    <xf numFmtId="168" fontId="3" fillId="0" borderId="0" xfId="0" applyNumberFormat="1" applyFont="1" applyFill="1" applyBorder="1" applyAlignment="1">
      <alignment vertical="center" wrapText="1"/>
    </xf>
    <xf numFmtId="168" fontId="20" fillId="0" borderId="0" xfId="0" applyNumberFormat="1" applyFont="1" applyFill="1" applyBorder="1" applyAlignment="1">
      <alignment horizontal="right" vertical="center" wrapText="1"/>
    </xf>
    <xf numFmtId="168" fontId="4" fillId="0" borderId="0" xfId="0" applyNumberFormat="1" applyFont="1" applyFill="1" applyBorder="1" applyAlignment="1">
      <alignment horizontal="right" vertical="center" wrapText="1"/>
    </xf>
    <xf numFmtId="168" fontId="4" fillId="4" borderId="1" xfId="0" applyNumberFormat="1" applyFont="1" applyFill="1" applyBorder="1" applyAlignment="1">
      <alignment horizontal="right" vertical="center" wrapText="1"/>
    </xf>
    <xf numFmtId="0" fontId="4" fillId="2" borderId="0" xfId="0" applyNumberFormat="1" applyFont="1" applyFill="1" applyAlignment="1">
      <alignment horizontal="right" vertical="center" wrapText="1"/>
    </xf>
    <xf numFmtId="165" fontId="2" fillId="0" borderId="0" xfId="0" applyNumberFormat="1" applyFont="1" applyFill="1" applyBorder="1" applyAlignment="1">
      <alignment horizontal="right" vertical="center" wrapText="1"/>
    </xf>
    <xf numFmtId="165" fontId="15" fillId="0" borderId="0" xfId="0" applyNumberFormat="1" applyFont="1" applyFill="1" applyBorder="1" applyAlignment="1">
      <alignment vertical="center" wrapText="1"/>
    </xf>
    <xf numFmtId="165" fontId="15" fillId="0" borderId="0" xfId="0" applyNumberFormat="1" applyFont="1" applyFill="1" applyBorder="1" applyAlignment="1">
      <alignment horizontal="right" vertical="center" wrapText="1"/>
    </xf>
    <xf numFmtId="0" fontId="110" fillId="0" borderId="0" xfId="0" applyFont="1" applyFill="1" applyBorder="1"/>
    <xf numFmtId="0" fontId="15" fillId="0" borderId="0" xfId="0" applyFont="1" applyFill="1" applyBorder="1" applyAlignment="1">
      <alignment horizontal="right" vertical="center" wrapText="1"/>
    </xf>
    <xf numFmtId="0" fontId="18" fillId="0" borderId="0" xfId="356" applyFill="1" applyProtection="1"/>
    <xf numFmtId="0" fontId="4" fillId="0" borderId="0" xfId="0" applyFont="1" applyFill="1" applyBorder="1" applyAlignment="1">
      <alignment horizontal="right" vertical="center" wrapText="1" indent="1"/>
    </xf>
    <xf numFmtId="3" fontId="0" fillId="0" borderId="0" xfId="0" applyNumberFormat="1" applyFill="1"/>
    <xf numFmtId="0" fontId="35" fillId="0" borderId="0" xfId="0" applyFont="1" applyFill="1"/>
    <xf numFmtId="181" fontId="129" fillId="0" borderId="0" xfId="665" applyNumberFormat="1" applyFont="1" applyFill="1" applyBorder="1" applyAlignment="1">
      <alignment horizontal="right"/>
    </xf>
    <xf numFmtId="49" fontId="36" fillId="0" borderId="0" xfId="0" applyNumberFormat="1" applyFont="1" applyBorder="1" applyAlignment="1">
      <alignment horizontal="right" vertical="center" wrapText="1"/>
    </xf>
    <xf numFmtId="49" fontId="0" fillId="0" borderId="0" xfId="0" applyNumberFormat="1"/>
    <xf numFmtId="173" fontId="0" fillId="0" borderId="0" xfId="0" applyNumberFormat="1" applyFill="1"/>
    <xf numFmtId="0" fontId="4" fillId="2" borderId="2" xfId="0" applyFont="1" applyFill="1" applyBorder="1" applyAlignment="1">
      <alignment horizontal="right" vertical="center" wrapText="1"/>
    </xf>
    <xf numFmtId="0" fontId="4" fillId="2" borderId="0" xfId="0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left" vertical="center" wrapText="1" indent="1"/>
    </xf>
    <xf numFmtId="0" fontId="5" fillId="0" borderId="0" xfId="0" applyFont="1" applyFill="1" applyBorder="1" applyAlignment="1">
      <alignment vertical="center" wrapText="1"/>
    </xf>
    <xf numFmtId="168" fontId="5" fillId="0" borderId="0" xfId="0" applyNumberFormat="1" applyFont="1" applyFill="1" applyBorder="1" applyAlignment="1">
      <alignment horizontal="right" vertical="center"/>
    </xf>
    <xf numFmtId="1" fontId="4" fillId="0" borderId="0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horizontal="right" vertical="center"/>
    </xf>
    <xf numFmtId="0" fontId="3" fillId="0" borderId="7" xfId="0" applyFont="1" applyFill="1" applyBorder="1" applyAlignment="1">
      <alignment horizontal="right" vertical="center"/>
    </xf>
    <xf numFmtId="0" fontId="3" fillId="0" borderId="0" xfId="0" applyFont="1" applyFill="1" applyAlignment="1">
      <alignment horizontal="right" vertical="center" wrapText="1"/>
    </xf>
    <xf numFmtId="1" fontId="4" fillId="2" borderId="1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right" vertical="center" wrapText="1"/>
    </xf>
    <xf numFmtId="0" fontId="3" fillId="2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/>
    </xf>
    <xf numFmtId="168" fontId="4" fillId="0" borderId="1" xfId="0" applyNumberFormat="1" applyFont="1" applyBorder="1" applyAlignment="1">
      <alignment horizontal="right" vertical="center" wrapText="1"/>
    </xf>
    <xf numFmtId="0" fontId="4" fillId="0" borderId="1" xfId="0" applyFont="1" applyBorder="1" applyAlignment="1">
      <alignment horizontal="left" vertical="center" wrapText="1" indent="1"/>
    </xf>
    <xf numFmtId="0" fontId="4" fillId="2" borderId="0" xfId="0" applyFont="1" applyFill="1" applyAlignment="1">
      <alignment horizontal="center" vertical="center"/>
    </xf>
    <xf numFmtId="168" fontId="0" fillId="0" borderId="0" xfId="0" applyNumberFormat="1" applyFill="1"/>
    <xf numFmtId="168" fontId="5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horizontal="left" vertical="center" wrapText="1" indent="1"/>
    </xf>
    <xf numFmtId="168" fontId="20" fillId="2" borderId="1" xfId="0" applyNumberFormat="1" applyFont="1" applyFill="1" applyBorder="1" applyAlignment="1">
      <alignment horizontal="right" vertical="center" wrapText="1"/>
    </xf>
    <xf numFmtId="168" fontId="4" fillId="0" borderId="38" xfId="0" applyNumberFormat="1" applyFont="1" applyFill="1" applyBorder="1" applyAlignment="1">
      <alignment horizontal="right"/>
    </xf>
    <xf numFmtId="168" fontId="3" fillId="0" borderId="38" xfId="0" applyNumberFormat="1" applyFont="1" applyFill="1" applyBorder="1" applyAlignment="1">
      <alignment horizontal="right"/>
    </xf>
    <xf numFmtId="168" fontId="3" fillId="0" borderId="0" xfId="0" applyNumberFormat="1" applyFont="1" applyFill="1" applyBorder="1" applyAlignment="1">
      <alignment horizontal="right"/>
    </xf>
    <xf numFmtId="1" fontId="131" fillId="0" borderId="0" xfId="0" applyNumberFormat="1" applyFont="1"/>
    <xf numFmtId="0" fontId="132" fillId="0" borderId="0" xfId="0" applyFont="1"/>
    <xf numFmtId="0" fontId="131" fillId="0" borderId="0" xfId="0" applyFont="1"/>
    <xf numFmtId="0" fontId="4" fillId="2" borderId="0" xfId="0" applyFont="1" applyFill="1"/>
    <xf numFmtId="168" fontId="4" fillId="2" borderId="0" xfId="0" applyNumberFormat="1" applyFont="1" applyFill="1"/>
    <xf numFmtId="168" fontId="3" fillId="2" borderId="0" xfId="0" applyNumberFormat="1" applyFont="1" applyFill="1"/>
    <xf numFmtId="168" fontId="4" fillId="2" borderId="0" xfId="0" applyNumberFormat="1" applyFont="1" applyFill="1" applyAlignment="1">
      <alignment horizontal="right"/>
    </xf>
    <xf numFmtId="168" fontId="3" fillId="2" borderId="0" xfId="0" applyNumberFormat="1" applyFont="1" applyFill="1" applyAlignment="1">
      <alignment horizontal="right"/>
    </xf>
    <xf numFmtId="168" fontId="17" fillId="2" borderId="0" xfId="0" applyNumberFormat="1" applyFont="1" applyFill="1"/>
    <xf numFmtId="0" fontId="3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right" vertical="center" wrapText="1"/>
    </xf>
    <xf numFmtId="0" fontId="3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3" fillId="2" borderId="0" xfId="0" applyFont="1" applyFill="1"/>
    <xf numFmtId="0" fontId="3" fillId="0" borderId="24" xfId="0" applyFont="1" applyBorder="1"/>
    <xf numFmtId="0" fontId="3" fillId="0" borderId="25" xfId="0" applyFont="1" applyBorder="1"/>
    <xf numFmtId="0" fontId="3" fillId="0" borderId="31" xfId="0" applyFont="1" applyBorder="1"/>
    <xf numFmtId="168" fontId="4" fillId="0" borderId="0" xfId="0" applyNumberFormat="1" applyFont="1" applyFill="1" applyBorder="1" applyAlignment="1">
      <alignment horizontal="right"/>
    </xf>
    <xf numFmtId="168" fontId="4" fillId="0" borderId="0" xfId="0" applyNumberFormat="1" applyFont="1" applyFill="1" applyAlignment="1">
      <alignment horizontal="right"/>
    </xf>
    <xf numFmtId="168" fontId="3" fillId="0" borderId="0" xfId="0" applyNumberFormat="1" applyFont="1" applyFill="1" applyAlignment="1">
      <alignment horizontal="right"/>
    </xf>
    <xf numFmtId="0" fontId="4" fillId="3" borderId="0" xfId="0" applyFont="1" applyFill="1" applyAlignment="1">
      <alignment horizontal="center"/>
    </xf>
    <xf numFmtId="168" fontId="4" fillId="0" borderId="1" xfId="0" applyNumberFormat="1" applyFont="1" applyBorder="1" applyAlignment="1">
      <alignment horizontal="right" vertical="center" wrapText="1"/>
    </xf>
    <xf numFmtId="0" fontId="4" fillId="0" borderId="0" xfId="0" applyFont="1" applyFill="1" applyBorder="1" applyAlignment="1">
      <alignment horizontal="right"/>
    </xf>
    <xf numFmtId="169" fontId="3" fillId="0" borderId="43" xfId="0" applyNumberFormat="1" applyFont="1" applyBorder="1" applyAlignment="1">
      <alignment wrapText="1"/>
    </xf>
    <xf numFmtId="169" fontId="3" fillId="0" borderId="24" xfId="0" applyNumberFormat="1" applyFont="1" applyBorder="1" applyAlignment="1">
      <alignment wrapText="1"/>
    </xf>
    <xf numFmtId="168" fontId="4" fillId="3" borderId="31" xfId="0" applyNumberFormat="1" applyFont="1" applyFill="1" applyBorder="1" applyAlignment="1"/>
    <xf numFmtId="1" fontId="3" fillId="0" borderId="25" xfId="0" applyNumberFormat="1" applyFont="1" applyBorder="1" applyAlignment="1">
      <alignment vertical="center" wrapText="1"/>
    </xf>
    <xf numFmtId="168" fontId="3" fillId="0" borderId="45" xfId="0" applyNumberFormat="1" applyFont="1" applyBorder="1" applyAlignment="1">
      <alignment horizontal="right" vertical="center" wrapText="1"/>
    </xf>
    <xf numFmtId="0" fontId="2" fillId="0" borderId="42" xfId="0" applyFont="1" applyBorder="1" applyAlignment="1">
      <alignment horizontal="right"/>
    </xf>
    <xf numFmtId="0" fontId="15" fillId="0" borderId="0" xfId="0" applyFont="1" applyFill="1"/>
    <xf numFmtId="0" fontId="4" fillId="3" borderId="0" xfId="0" applyFont="1" applyFill="1" applyAlignment="1"/>
    <xf numFmtId="168" fontId="3" fillId="2" borderId="0" xfId="0" applyNumberFormat="1" applyFont="1" applyFill="1" applyAlignment="1">
      <alignment horizontal="right" vertical="center" wrapText="1"/>
    </xf>
    <xf numFmtId="168" fontId="4" fillId="0" borderId="0" xfId="0" applyNumberFormat="1" applyFont="1" applyFill="1" applyBorder="1" applyAlignment="1">
      <alignment horizontal="right" vertical="center" wrapText="1"/>
    </xf>
    <xf numFmtId="0" fontId="4" fillId="2" borderId="0" xfId="0" applyFont="1" applyFill="1" applyAlignment="1">
      <alignment vertical="center" wrapText="1"/>
    </xf>
    <xf numFmtId="171" fontId="23" fillId="0" borderId="0" xfId="0" applyNumberFormat="1" applyFont="1" applyFill="1" applyBorder="1"/>
    <xf numFmtId="0" fontId="3" fillId="56" borderId="28" xfId="0" applyNumberFormat="1" applyFont="1" applyFill="1" applyBorder="1" applyAlignment="1">
      <alignment horizontal="right" vertical="center" wrapText="1"/>
    </xf>
    <xf numFmtId="168" fontId="3" fillId="56" borderId="26" xfId="0" applyNumberFormat="1" applyFont="1" applyFill="1" applyBorder="1" applyAlignment="1">
      <alignment vertical="center" wrapText="1"/>
    </xf>
    <xf numFmtId="168" fontId="3" fillId="56" borderId="27" xfId="0" applyNumberFormat="1" applyFont="1" applyFill="1" applyBorder="1" applyAlignment="1">
      <alignment vertical="center" wrapText="1"/>
    </xf>
    <xf numFmtId="168" fontId="3" fillId="56" borderId="28" xfId="0" applyNumberFormat="1" applyFont="1" applyFill="1" applyBorder="1" applyAlignment="1">
      <alignment vertical="center" wrapText="1"/>
    </xf>
    <xf numFmtId="168" fontId="4" fillId="56" borderId="0" xfId="0" applyNumberFormat="1" applyFont="1" applyFill="1" applyAlignment="1">
      <alignment horizontal="right" vertical="center" wrapText="1"/>
    </xf>
    <xf numFmtId="168" fontId="4" fillId="56" borderId="0" xfId="0" applyNumberFormat="1" applyFont="1" applyFill="1" applyAlignment="1">
      <alignment vertical="center" wrapText="1"/>
    </xf>
    <xf numFmtId="168" fontId="20" fillId="56" borderId="1" xfId="0" applyNumberFormat="1" applyFont="1" applyFill="1" applyBorder="1" applyAlignment="1">
      <alignment horizontal="right" vertical="center" wrapText="1"/>
    </xf>
    <xf numFmtId="168" fontId="20" fillId="56" borderId="7" xfId="0" applyNumberFormat="1" applyFont="1" applyFill="1" applyBorder="1" applyAlignment="1">
      <alignment horizontal="right" vertical="center" wrapText="1"/>
    </xf>
    <xf numFmtId="0" fontId="2" fillId="4" borderId="58" xfId="0" applyFont="1" applyFill="1" applyBorder="1"/>
    <xf numFmtId="176" fontId="2" fillId="0" borderId="59" xfId="0" applyNumberFormat="1" applyFont="1" applyBorder="1"/>
    <xf numFmtId="0" fontId="0" fillId="0" borderId="60" xfId="0" applyBorder="1"/>
    <xf numFmtId="0" fontId="2" fillId="4" borderId="61" xfId="0" applyFont="1" applyFill="1" applyBorder="1"/>
    <xf numFmtId="176" fontId="2" fillId="0" borderId="62" xfId="0" applyNumberFormat="1" applyFont="1" applyBorder="1"/>
    <xf numFmtId="0" fontId="116" fillId="0" borderId="63" xfId="0" applyFont="1" applyFill="1" applyBorder="1"/>
    <xf numFmtId="171" fontId="4" fillId="0" borderId="0" xfId="0" applyNumberFormat="1" applyFont="1" applyFill="1" applyBorder="1" applyAlignment="1">
      <alignment horizontal="center" vertical="center" wrapText="1"/>
    </xf>
    <xf numFmtId="171" fontId="3" fillId="0" borderId="0" xfId="0" applyNumberFormat="1" applyFont="1" applyFill="1" applyBorder="1" applyAlignment="1">
      <alignment horizontal="center" vertical="center" wrapText="1"/>
    </xf>
    <xf numFmtId="171" fontId="3" fillId="0" borderId="2" xfId="0" applyNumberFormat="1" applyFont="1" applyBorder="1" applyAlignment="1">
      <alignment horizontal="center" vertical="center" wrapText="1"/>
    </xf>
    <xf numFmtId="171" fontId="3" fillId="0" borderId="2" xfId="0" applyNumberFormat="1" applyFont="1" applyFill="1" applyBorder="1" applyAlignment="1">
      <alignment horizontal="center" vertical="center" wrapText="1"/>
    </xf>
    <xf numFmtId="49" fontId="36" fillId="0" borderId="0" xfId="0" applyNumberFormat="1" applyFont="1" applyFill="1" applyBorder="1" applyAlignment="1">
      <alignment horizontal="right" vertical="center" wrapText="1"/>
    </xf>
    <xf numFmtId="0" fontId="4" fillId="2" borderId="0" xfId="0" applyFont="1" applyFill="1" applyBorder="1" applyAlignment="1">
      <alignment horizontal="right" vertical="center" wrapText="1"/>
    </xf>
    <xf numFmtId="0" fontId="4" fillId="2" borderId="0" xfId="0" applyFont="1" applyFill="1" applyAlignment="1">
      <alignment vertical="center" wrapText="1"/>
    </xf>
    <xf numFmtId="165" fontId="2" fillId="0" borderId="0" xfId="0" applyNumberFormat="1" applyFont="1" applyFill="1" applyBorder="1"/>
    <xf numFmtId="0" fontId="2" fillId="0" borderId="0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/>
    </xf>
    <xf numFmtId="1" fontId="2" fillId="0" borderId="0" xfId="0" applyNumberFormat="1" applyFont="1" applyFill="1" applyBorder="1" applyAlignment="1">
      <alignment horizontal="right"/>
    </xf>
    <xf numFmtId="165" fontId="15" fillId="0" borderId="0" xfId="0" applyNumberFormat="1" applyFont="1" applyFill="1" applyBorder="1" applyAlignment="1">
      <alignment horizontal="right"/>
    </xf>
    <xf numFmtId="165" fontId="2" fillId="0" borderId="25" xfId="0" applyNumberFormat="1" applyFont="1" applyFill="1" applyBorder="1" applyAlignment="1">
      <alignment horizontal="right" vertical="center" wrapText="1"/>
    </xf>
    <xf numFmtId="0" fontId="23" fillId="0" borderId="0" xfId="2" applyFont="1" applyFill="1" applyBorder="1" applyAlignment="1">
      <alignment vertical="center"/>
    </xf>
    <xf numFmtId="0" fontId="15" fillId="2" borderId="0" xfId="0" applyFont="1" applyFill="1" applyBorder="1" applyAlignment="1">
      <alignment horizontal="center" vertical="center" wrapText="1"/>
    </xf>
    <xf numFmtId="168" fontId="4" fillId="0" borderId="0" xfId="0" applyNumberFormat="1" applyFont="1" applyFill="1" applyBorder="1" applyAlignment="1">
      <alignment horizontal="right" vertical="center" wrapText="1"/>
    </xf>
    <xf numFmtId="0" fontId="4" fillId="2" borderId="0" xfId="0" applyFont="1" applyFill="1" applyAlignment="1">
      <alignment vertical="center" wrapText="1"/>
    </xf>
    <xf numFmtId="0" fontId="15" fillId="3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right" vertical="center" wrapText="1"/>
    </xf>
    <xf numFmtId="1" fontId="2" fillId="0" borderId="1" xfId="0" applyNumberFormat="1" applyFont="1" applyFill="1" applyBorder="1" applyAlignment="1">
      <alignment horizontal="right" vertical="center" wrapText="1"/>
    </xf>
    <xf numFmtId="1" fontId="2" fillId="2" borderId="1" xfId="0" applyNumberFormat="1" applyFont="1" applyFill="1" applyBorder="1" applyAlignment="1">
      <alignment horizontal="right" vertical="center" wrapText="1"/>
    </xf>
    <xf numFmtId="168" fontId="75" fillId="0" borderId="0" xfId="0" applyNumberFormat="1" applyFont="1" applyFill="1" applyBorder="1" applyAlignment="1">
      <alignment vertical="center" wrapText="1"/>
    </xf>
    <xf numFmtId="0" fontId="112" fillId="0" borderId="0" xfId="0" applyFont="1" applyFill="1"/>
    <xf numFmtId="168" fontId="3" fillId="2" borderId="1" xfId="0" applyNumberFormat="1" applyFont="1" applyFill="1" applyBorder="1" applyAlignment="1">
      <alignment vertical="center"/>
    </xf>
    <xf numFmtId="0" fontId="77" fillId="0" borderId="0" xfId="0" applyFont="1" applyFill="1"/>
    <xf numFmtId="0" fontId="2" fillId="0" borderId="0" xfId="0" applyFont="1" applyFill="1" applyAlignment="1">
      <alignment horizontal="right"/>
    </xf>
    <xf numFmtId="168" fontId="2" fillId="0" borderId="35" xfId="0" applyNumberFormat="1" applyFont="1" applyFill="1" applyBorder="1" applyAlignment="1">
      <alignment horizontal="right"/>
    </xf>
    <xf numFmtId="0" fontId="2" fillId="0" borderId="35" xfId="0" applyFont="1" applyFill="1" applyBorder="1" applyAlignment="1">
      <alignment horizontal="left"/>
    </xf>
    <xf numFmtId="1" fontId="2" fillId="0" borderId="35" xfId="0" applyNumberFormat="1" applyFont="1" applyFill="1" applyBorder="1" applyAlignment="1">
      <alignment horizontal="right"/>
    </xf>
    <xf numFmtId="0" fontId="2" fillId="0" borderId="35" xfId="0" applyFont="1" applyFill="1" applyBorder="1" applyAlignment="1">
      <alignment horizontal="right"/>
    </xf>
    <xf numFmtId="0" fontId="2" fillId="0" borderId="36" xfId="0" applyFont="1" applyFill="1" applyBorder="1" applyAlignment="1">
      <alignment horizontal="left"/>
    </xf>
    <xf numFmtId="168" fontId="2" fillId="0" borderId="36" xfId="0" applyNumberFormat="1" applyFont="1" applyFill="1" applyBorder="1" applyAlignment="1">
      <alignment horizontal="right"/>
    </xf>
    <xf numFmtId="0" fontId="79" fillId="0" borderId="0" xfId="0" applyFont="1" applyFill="1" applyAlignment="1">
      <alignment horizontal="center"/>
    </xf>
    <xf numFmtId="0" fontId="79" fillId="0" borderId="0" xfId="0" applyFont="1" applyFill="1" applyAlignment="1"/>
    <xf numFmtId="0" fontId="8" fillId="0" borderId="0" xfId="0" applyFont="1" applyFill="1"/>
    <xf numFmtId="0" fontId="79" fillId="0" borderId="0" xfId="0" applyFont="1" applyFill="1"/>
    <xf numFmtId="0" fontId="23" fillId="0" borderId="0" xfId="2" applyFont="1" applyFill="1"/>
    <xf numFmtId="0" fontId="15" fillId="2" borderId="0" xfId="0" applyFont="1" applyFill="1" applyAlignment="1">
      <alignment horizontal="left" wrapText="1"/>
    </xf>
    <xf numFmtId="0" fontId="15" fillId="2" borderId="0" xfId="0" applyFont="1" applyFill="1" applyAlignment="1">
      <alignment horizontal="center" wrapText="1"/>
    </xf>
    <xf numFmtId="176" fontId="2" fillId="0" borderId="37" xfId="0" applyNumberFormat="1" applyFont="1" applyFill="1" applyBorder="1" applyAlignment="1">
      <alignment horizontal="right" vertical="center" wrapText="1"/>
    </xf>
    <xf numFmtId="176" fontId="2" fillId="0" borderId="0" xfId="0" applyNumberFormat="1" applyFont="1" applyFill="1" applyBorder="1" applyAlignment="1">
      <alignment horizontal="right" vertical="center" wrapText="1"/>
    </xf>
    <xf numFmtId="176" fontId="15" fillId="2" borderId="0" xfId="0" applyNumberFormat="1" applyFont="1" applyFill="1" applyBorder="1" applyAlignment="1">
      <alignment horizontal="right" vertical="center" wrapText="1"/>
    </xf>
    <xf numFmtId="0" fontId="23" fillId="0" borderId="0" xfId="2" applyFont="1" applyFill="1" applyBorder="1" applyAlignment="1"/>
    <xf numFmtId="176" fontId="2" fillId="2" borderId="0" xfId="0" applyNumberFormat="1" applyFont="1" applyFill="1" applyBorder="1"/>
    <xf numFmtId="0" fontId="15" fillId="2" borderId="0" xfId="0" applyFont="1" applyFill="1" applyBorder="1" applyAlignment="1">
      <alignment horizontal="right"/>
    </xf>
    <xf numFmtId="176" fontId="2" fillId="2" borderId="24" xfId="0" applyNumberFormat="1" applyFont="1" applyFill="1" applyBorder="1"/>
    <xf numFmtId="176" fontId="2" fillId="2" borderId="25" xfId="0" applyNumberFormat="1" applyFont="1" applyFill="1" applyBorder="1"/>
    <xf numFmtId="176" fontId="2" fillId="0" borderId="25" xfId="0" applyNumberFormat="1" applyFont="1" applyFill="1" applyBorder="1"/>
    <xf numFmtId="0" fontId="68" fillId="0" borderId="0" xfId="0" applyFont="1" applyFill="1"/>
    <xf numFmtId="0" fontId="134" fillId="0" borderId="0" xfId="2" applyFont="1" applyFill="1"/>
    <xf numFmtId="0" fontId="1" fillId="0" borderId="0" xfId="0" applyFont="1" applyFill="1" applyBorder="1" applyAlignment="1"/>
    <xf numFmtId="0" fontId="109" fillId="0" borderId="0" xfId="0" applyFont="1" applyFill="1"/>
    <xf numFmtId="0" fontId="118" fillId="0" borderId="0" xfId="0" applyFont="1" applyFill="1"/>
    <xf numFmtId="0" fontId="1" fillId="0" borderId="0" xfId="6" applyFont="1" applyFill="1" applyBorder="1"/>
    <xf numFmtId="0" fontId="109" fillId="0" borderId="0" xfId="6" applyFont="1" applyFill="1" applyBorder="1"/>
    <xf numFmtId="0" fontId="23" fillId="0" borderId="0" xfId="2" applyFont="1" applyFill="1" applyAlignment="1">
      <alignment horizontal="left" vertical="center"/>
    </xf>
    <xf numFmtId="0" fontId="1" fillId="0" borderId="0" xfId="0" applyFont="1" applyFill="1" applyAlignment="1">
      <alignment horizontal="left"/>
    </xf>
    <xf numFmtId="171" fontId="4" fillId="55" borderId="2" xfId="0" applyNumberFormat="1" applyFont="1" applyFill="1" applyBorder="1" applyAlignment="1">
      <alignment horizontal="right" vertical="center" wrapText="1"/>
    </xf>
    <xf numFmtId="171" fontId="3" fillId="2" borderId="2" xfId="0" applyNumberFormat="1" applyFont="1" applyFill="1" applyBorder="1" applyAlignment="1">
      <alignment horizontal="right" vertical="center" wrapText="1"/>
    </xf>
    <xf numFmtId="0" fontId="4" fillId="2" borderId="2" xfId="0" applyFont="1" applyFill="1" applyBorder="1" applyAlignment="1">
      <alignment horizontal="right" vertical="center" wrapText="1"/>
    </xf>
    <xf numFmtId="0" fontId="3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75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vertical="center" wrapText="1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 wrapText="1"/>
    </xf>
    <xf numFmtId="0" fontId="75" fillId="2" borderId="0" xfId="0" applyFont="1" applyFill="1" applyBorder="1" applyAlignment="1">
      <alignment horizontal="center" vertical="center" wrapText="1"/>
    </xf>
    <xf numFmtId="171" fontId="4" fillId="2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171" fontId="9" fillId="0" borderId="1" xfId="0" applyNumberFormat="1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37" fillId="0" borderId="0" xfId="0" applyFont="1" applyFill="1" applyAlignment="1">
      <alignment vertical="center"/>
    </xf>
    <xf numFmtId="165" fontId="15" fillId="0" borderId="0" xfId="0" applyNumberFormat="1" applyFont="1" applyFill="1" applyAlignment="1">
      <alignment horizontal="right" vertical="center" wrapText="1"/>
    </xf>
    <xf numFmtId="165" fontId="2" fillId="0" borderId="24" xfId="0" applyNumberFormat="1" applyFont="1" applyFill="1" applyBorder="1" applyAlignment="1">
      <alignment horizontal="right" vertical="center" wrapText="1"/>
    </xf>
    <xf numFmtId="49" fontId="3" fillId="0" borderId="2" xfId="0" applyNumberFormat="1" applyFont="1" applyBorder="1" applyAlignment="1">
      <alignment horizontal="right" vertical="center"/>
    </xf>
    <xf numFmtId="49" fontId="9" fillId="0" borderId="1" xfId="0" applyNumberFormat="1" applyFont="1" applyBorder="1" applyAlignment="1">
      <alignment horizontal="right" vertical="center"/>
    </xf>
    <xf numFmtId="168" fontId="3" fillId="0" borderId="39" xfId="0" applyNumberFormat="1" applyFont="1" applyFill="1" applyBorder="1" applyAlignment="1">
      <alignment horizontal="right"/>
    </xf>
    <xf numFmtId="0" fontId="21" fillId="0" borderId="39" xfId="0" applyFont="1" applyFill="1" applyBorder="1" applyAlignment="1">
      <alignment horizontal="left" vertical="center" wrapText="1" indent="1"/>
    </xf>
    <xf numFmtId="0" fontId="20" fillId="0" borderId="39" xfId="0" applyFont="1" applyFill="1" applyBorder="1" applyAlignment="1">
      <alignment horizontal="left" vertical="top" indent="2"/>
    </xf>
    <xf numFmtId="168" fontId="3" fillId="0" borderId="40" xfId="0" applyNumberFormat="1" applyFont="1" applyFill="1" applyBorder="1" applyAlignment="1">
      <alignment horizontal="right"/>
    </xf>
    <xf numFmtId="0" fontId="20" fillId="0" borderId="40" xfId="0" applyFont="1" applyFill="1" applyBorder="1" applyAlignment="1">
      <alignment horizontal="left" vertical="top" indent="2"/>
    </xf>
    <xf numFmtId="165" fontId="3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left" vertical="top" wrapText="1" indent="2"/>
    </xf>
    <xf numFmtId="0" fontId="113" fillId="0" borderId="0" xfId="0" applyFont="1" applyFill="1"/>
    <xf numFmtId="0" fontId="110" fillId="0" borderId="0" xfId="0" applyFont="1" applyFill="1"/>
    <xf numFmtId="1" fontId="4" fillId="2" borderId="0" xfId="0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0" fontId="20" fillId="0" borderId="39" xfId="0" applyFont="1" applyFill="1" applyBorder="1" applyAlignment="1">
      <alignment horizontal="left" indent="2"/>
    </xf>
    <xf numFmtId="0" fontId="0" fillId="0" borderId="25" xfId="0" applyFill="1" applyBorder="1"/>
    <xf numFmtId="168" fontId="3" fillId="0" borderId="41" xfId="0" applyNumberFormat="1" applyFont="1" applyFill="1" applyBorder="1" applyAlignment="1">
      <alignment horizontal="right"/>
    </xf>
    <xf numFmtId="0" fontId="20" fillId="0" borderId="41" xfId="0" applyFont="1" applyFill="1" applyBorder="1" applyAlignment="1">
      <alignment horizontal="left" wrapText="1" indent="2"/>
    </xf>
    <xf numFmtId="0" fontId="0" fillId="0" borderId="31" xfId="0" applyFill="1" applyBorder="1"/>
    <xf numFmtId="168" fontId="4" fillId="0" borderId="25" xfId="0" applyNumberFormat="1" applyFont="1" applyFill="1" applyBorder="1" applyAlignment="1">
      <alignment horizontal="right" wrapText="1"/>
    </xf>
    <xf numFmtId="0" fontId="4" fillId="0" borderId="25" xfId="0" applyFont="1" applyFill="1" applyBorder="1" applyAlignment="1">
      <alignment horizontal="left" vertical="center" wrapText="1"/>
    </xf>
    <xf numFmtId="168" fontId="3" fillId="0" borderId="25" xfId="0" applyNumberFormat="1" applyFont="1" applyFill="1" applyBorder="1" applyAlignment="1">
      <alignment horizontal="right" wrapText="1"/>
    </xf>
    <xf numFmtId="0" fontId="3" fillId="0" borderId="25" xfId="0" applyFont="1" applyFill="1" applyBorder="1" applyAlignment="1">
      <alignment horizontal="left" indent="2"/>
    </xf>
    <xf numFmtId="0" fontId="3" fillId="0" borderId="25" xfId="0" applyFont="1" applyFill="1" applyBorder="1" applyAlignment="1">
      <alignment horizontal="left"/>
    </xf>
    <xf numFmtId="0" fontId="4" fillId="0" borderId="25" xfId="0" applyFont="1" applyFill="1" applyBorder="1" applyAlignment="1">
      <alignment vertical="center"/>
    </xf>
    <xf numFmtId="0" fontId="0" fillId="0" borderId="25" xfId="0" applyFill="1" applyBorder="1" applyAlignment="1"/>
    <xf numFmtId="0" fontId="3" fillId="0" borderId="25" xfId="0" applyFont="1" applyFill="1" applyBorder="1" applyAlignment="1">
      <alignment wrapText="1"/>
    </xf>
    <xf numFmtId="168" fontId="4" fillId="0" borderId="31" xfId="0" applyNumberFormat="1" applyFont="1" applyFill="1" applyBorder="1" applyAlignment="1">
      <alignment horizontal="right" wrapText="1"/>
    </xf>
    <xf numFmtId="0" fontId="3" fillId="0" borderId="31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vertical="center"/>
    </xf>
    <xf numFmtId="0" fontId="135" fillId="0" borderId="0" xfId="0" applyFont="1" applyFill="1"/>
    <xf numFmtId="0" fontId="136" fillId="0" borderId="0" xfId="0" applyFont="1" applyFill="1"/>
    <xf numFmtId="0" fontId="4" fillId="0" borderId="0" xfId="0" applyFont="1" applyFill="1" applyBorder="1" applyAlignment="1">
      <alignment vertical="center" wrapText="1"/>
    </xf>
    <xf numFmtId="0" fontId="15" fillId="0" borderId="0" xfId="0" applyFont="1" applyFill="1" applyAlignment="1">
      <alignment horizontal="right" wrapText="1"/>
    </xf>
    <xf numFmtId="0" fontId="2" fillId="0" borderId="0" xfId="0" applyFont="1" applyFill="1" applyAlignment="1">
      <alignment horizontal="left" wrapText="1"/>
    </xf>
    <xf numFmtId="0" fontId="2" fillId="0" borderId="0" xfId="0" applyFont="1" applyFill="1" applyAlignment="1">
      <alignment horizontal="right" wrapText="1"/>
    </xf>
    <xf numFmtId="0" fontId="36" fillId="0" borderId="0" xfId="0" applyNumberFormat="1" applyFont="1" applyFill="1" applyBorder="1" applyAlignment="1">
      <alignment horizontal="right" vertical="center" wrapText="1"/>
    </xf>
    <xf numFmtId="0" fontId="126" fillId="66" borderId="0" xfId="0" applyFont="1" applyFill="1" applyBorder="1"/>
    <xf numFmtId="0" fontId="126" fillId="66" borderId="0" xfId="0" applyNumberFormat="1" applyFont="1" applyFill="1" applyBorder="1"/>
    <xf numFmtId="176" fontId="126" fillId="66" borderId="0" xfId="0" applyNumberFormat="1" applyFont="1" applyFill="1" applyBorder="1"/>
    <xf numFmtId="0" fontId="138" fillId="0" borderId="0" xfId="0" applyFont="1" applyFill="1" applyBorder="1"/>
    <xf numFmtId="0" fontId="138" fillId="64" borderId="0" xfId="0" applyNumberFormat="1" applyFont="1" applyFill="1" applyBorder="1"/>
    <xf numFmtId="176" fontId="138" fillId="64" borderId="0" xfId="0" applyNumberFormat="1" applyFont="1" applyFill="1" applyBorder="1"/>
    <xf numFmtId="176" fontId="138" fillId="0" borderId="0" xfId="0" applyNumberFormat="1" applyFont="1" applyFill="1" applyBorder="1" applyAlignment="1">
      <alignment horizontal="right" vertical="center" wrapText="1"/>
    </xf>
    <xf numFmtId="0" fontId="2" fillId="2" borderId="0" xfId="0" applyFont="1" applyFill="1"/>
    <xf numFmtId="0" fontId="18" fillId="3" borderId="0" xfId="0" applyFont="1" applyFill="1"/>
    <xf numFmtId="176" fontId="18" fillId="3" borderId="0" xfId="0" applyNumberFormat="1" applyFont="1" applyFill="1"/>
    <xf numFmtId="176" fontId="2" fillId="4" borderId="0" xfId="0" applyNumberFormat="1" applyFont="1" applyFill="1"/>
    <xf numFmtId="0" fontId="140" fillId="0" borderId="0" xfId="0" applyFont="1"/>
    <xf numFmtId="0" fontId="2" fillId="2" borderId="0" xfId="0" applyFont="1" applyFill="1" applyAlignment="1">
      <alignment horizontal="right"/>
    </xf>
    <xf numFmtId="0" fontId="18" fillId="2" borderId="0" xfId="0" applyFont="1" applyFill="1" applyAlignment="1">
      <alignment horizontal="right"/>
    </xf>
    <xf numFmtId="0" fontId="18" fillId="2" borderId="0" xfId="0" applyFont="1" applyFill="1"/>
    <xf numFmtId="0" fontId="18" fillId="3" borderId="0" xfId="0" applyFont="1" applyFill="1" applyBorder="1"/>
    <xf numFmtId="176" fontId="18" fillId="3" borderId="0" xfId="0" applyNumberFormat="1" applyFont="1" applyFill="1" applyBorder="1"/>
    <xf numFmtId="0" fontId="18" fillId="0" borderId="0" xfId="0" applyFont="1" applyFill="1" applyBorder="1"/>
    <xf numFmtId="176" fontId="18" fillId="0" borderId="0" xfId="0" applyNumberFormat="1" applyFont="1" applyFill="1" applyBorder="1"/>
    <xf numFmtId="176" fontId="84" fillId="0" borderId="0" xfId="0" applyNumberFormat="1" applyFont="1"/>
    <xf numFmtId="176" fontId="0" fillId="0" borderId="0" xfId="0" applyNumberFormat="1" applyFill="1"/>
    <xf numFmtId="0" fontId="139" fillId="0" borderId="0" xfId="0" applyFont="1" applyFill="1"/>
    <xf numFmtId="171" fontId="20" fillId="2" borderId="1" xfId="0" applyNumberFormat="1" applyFont="1" applyFill="1" applyBorder="1" applyAlignment="1">
      <alignment horizontal="right" vertical="center" wrapText="1"/>
    </xf>
    <xf numFmtId="49" fontId="141" fillId="0" borderId="1" xfId="0" applyNumberFormat="1" applyFont="1" applyFill="1" applyBorder="1" applyAlignment="1">
      <alignment horizontal="center" vertical="center" wrapText="1"/>
    </xf>
    <xf numFmtId="0" fontId="141" fillId="0" borderId="1" xfId="0" applyFont="1" applyFill="1" applyBorder="1" applyAlignment="1">
      <alignment horizontal="center" vertical="center" wrapText="1"/>
    </xf>
    <xf numFmtId="17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right" vertical="center" wrapText="1"/>
    </xf>
    <xf numFmtId="0" fontId="23" fillId="0" borderId="0" xfId="0" applyFont="1" applyFill="1" applyAlignment="1">
      <alignment horizontal="left" vertical="center"/>
    </xf>
    <xf numFmtId="169" fontId="141" fillId="0" borderId="6" xfId="0" applyNumberFormat="1" applyFont="1" applyFill="1" applyBorder="1" applyAlignment="1">
      <alignment horizontal="center" vertical="center" wrapText="1"/>
    </xf>
    <xf numFmtId="171" fontId="20" fillId="0" borderId="6" xfId="0" applyNumberFormat="1" applyFont="1" applyFill="1" applyBorder="1" applyAlignment="1">
      <alignment horizontal="right" vertical="center" wrapText="1"/>
    </xf>
    <xf numFmtId="169" fontId="20" fillId="0" borderId="6" xfId="0" applyNumberFormat="1" applyFont="1" applyFill="1" applyBorder="1" applyAlignment="1">
      <alignment horizontal="center" vertical="center" wrapText="1"/>
    </xf>
    <xf numFmtId="0" fontId="23" fillId="0" borderId="0" xfId="0" applyFont="1" applyFill="1" applyAlignment="1">
      <alignment vertical="center"/>
    </xf>
    <xf numFmtId="171" fontId="20" fillId="0" borderId="23" xfId="0" applyNumberFormat="1" applyFont="1" applyFill="1" applyBorder="1" applyAlignment="1">
      <alignment horizontal="right" vertical="center" wrapText="1"/>
    </xf>
    <xf numFmtId="171" fontId="20" fillId="4" borderId="23" xfId="0" applyNumberFormat="1" applyFont="1" applyFill="1" applyBorder="1" applyAlignment="1">
      <alignment horizontal="right" vertical="center" wrapText="1"/>
    </xf>
    <xf numFmtId="171" fontId="21" fillId="2" borderId="1" xfId="0" applyNumberFormat="1" applyFont="1" applyFill="1" applyBorder="1" applyAlignment="1">
      <alignment horizontal="right" vertical="center" wrapText="1"/>
    </xf>
    <xf numFmtId="171" fontId="21" fillId="4" borderId="23" xfId="0" applyNumberFormat="1" applyFont="1" applyFill="1" applyBorder="1" applyAlignment="1">
      <alignment horizontal="right" vertical="center" wrapText="1"/>
    </xf>
    <xf numFmtId="0" fontId="8" fillId="2" borderId="0" xfId="0" applyFont="1" applyFill="1" applyAlignment="1">
      <alignment horizontal="center" vertical="center"/>
    </xf>
    <xf numFmtId="0" fontId="75" fillId="2" borderId="0" xfId="0" applyFont="1" applyFill="1" applyBorder="1" applyAlignment="1">
      <alignment horizontal="left" vertical="center"/>
    </xf>
    <xf numFmtId="171" fontId="3" fillId="0" borderId="2" xfId="0" applyNumberFormat="1" applyFont="1" applyFill="1" applyBorder="1" applyAlignment="1">
      <alignment horizontal="right" vertical="center" wrapText="1"/>
    </xf>
    <xf numFmtId="171" fontId="3" fillId="2" borderId="2" xfId="0" applyNumberFormat="1" applyFont="1" applyFill="1" applyBorder="1" applyAlignment="1">
      <alignment horizontal="right" vertical="center" wrapText="1"/>
    </xf>
    <xf numFmtId="0" fontId="3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right" vertical="center" wrapText="1"/>
    </xf>
    <xf numFmtId="171" fontId="3" fillId="0" borderId="1" xfId="0" applyNumberFormat="1" applyFont="1" applyFill="1" applyBorder="1" applyAlignment="1">
      <alignment horizontal="right" vertical="center" wrapText="1"/>
    </xf>
    <xf numFmtId="171" fontId="3" fillId="2" borderId="1" xfId="0" applyNumberFormat="1" applyFont="1" applyFill="1" applyBorder="1" applyAlignment="1">
      <alignment horizontal="right" vertical="center" wrapText="1"/>
    </xf>
    <xf numFmtId="0" fontId="3" fillId="2" borderId="0" xfId="0" applyFont="1" applyFill="1" applyAlignment="1">
      <alignment horizontal="left" vertical="center"/>
    </xf>
    <xf numFmtId="171" fontId="9" fillId="0" borderId="2" xfId="0" applyNumberFormat="1" applyFont="1" applyFill="1" applyBorder="1" applyAlignment="1">
      <alignment horizontal="right" vertical="center" wrapText="1"/>
    </xf>
    <xf numFmtId="0" fontId="75" fillId="2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2" xfId="0" applyFont="1" applyFill="1" applyBorder="1" applyAlignment="1">
      <alignment horizontal="right" vertical="center" wrapText="1"/>
    </xf>
    <xf numFmtId="171" fontId="4" fillId="2" borderId="2" xfId="0" applyNumberFormat="1" applyFont="1" applyFill="1" applyBorder="1" applyAlignment="1">
      <alignment horizontal="right" vertical="center" wrapText="1"/>
    </xf>
    <xf numFmtId="171" fontId="4" fillId="55" borderId="2" xfId="0" applyNumberFormat="1" applyFont="1" applyFill="1" applyBorder="1" applyAlignment="1">
      <alignment horizontal="right" vertical="center" wrapText="1"/>
    </xf>
    <xf numFmtId="0" fontId="4" fillId="2" borderId="5" xfId="0" applyFont="1" applyFill="1" applyBorder="1" applyAlignment="1">
      <alignment horizontal="right" vertical="center" wrapText="1"/>
    </xf>
    <xf numFmtId="171" fontId="4" fillId="2" borderId="5" xfId="0" applyNumberFormat="1" applyFont="1" applyFill="1" applyBorder="1" applyAlignment="1">
      <alignment horizontal="right" vertical="center" wrapText="1"/>
    </xf>
    <xf numFmtId="0" fontId="4" fillId="2" borderId="4" xfId="0" applyFont="1" applyFill="1" applyBorder="1" applyAlignment="1">
      <alignment horizontal="left" vertical="center" wrapText="1" indent="1"/>
    </xf>
    <xf numFmtId="0" fontId="4" fillId="2" borderId="4" xfId="0" applyFont="1" applyFill="1" applyBorder="1" applyAlignment="1">
      <alignment horizontal="right" vertical="center" wrapText="1"/>
    </xf>
    <xf numFmtId="0" fontId="4" fillId="2" borderId="3" xfId="0" applyFont="1" applyFill="1" applyBorder="1" applyAlignment="1">
      <alignment horizontal="right" vertical="center" wrapText="1"/>
    </xf>
    <xf numFmtId="0" fontId="81" fillId="2" borderId="22" xfId="0" applyFont="1" applyFill="1" applyBorder="1" applyAlignment="1">
      <alignment horizontal="center" vertical="center" wrapText="1"/>
    </xf>
    <xf numFmtId="0" fontId="81" fillId="2" borderId="22" xfId="0" applyFont="1" applyFill="1" applyBorder="1" applyAlignment="1">
      <alignment horizontal="left" vertical="center"/>
    </xf>
    <xf numFmtId="0" fontId="15" fillId="3" borderId="0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15" fillId="3" borderId="0" xfId="0" applyFont="1" applyFill="1" applyAlignment="1">
      <alignment horizontal="center"/>
    </xf>
    <xf numFmtId="0" fontId="4" fillId="0" borderId="2" xfId="0" applyFont="1" applyBorder="1" applyAlignment="1">
      <alignment horizontal="left" vertical="center" wrapText="1"/>
    </xf>
    <xf numFmtId="0" fontId="3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8" fillId="0" borderId="0" xfId="0" applyFont="1" applyBorder="1" applyAlignment="1">
      <alignment horizontal="left" wrapText="1"/>
    </xf>
    <xf numFmtId="0" fontId="4" fillId="3" borderId="0" xfId="0" applyFont="1" applyFill="1" applyAlignment="1">
      <alignment horizontal="center" wrapText="1"/>
    </xf>
    <xf numFmtId="0" fontId="75" fillId="2" borderId="0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4" fillId="3" borderId="49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3" fillId="0" borderId="25" xfId="0" applyFont="1" applyBorder="1" applyAlignment="1">
      <alignment vertical="center" wrapText="1"/>
    </xf>
    <xf numFmtId="0" fontId="112" fillId="59" borderId="0" xfId="0" applyFont="1" applyFill="1" applyBorder="1" applyAlignment="1">
      <alignment vertical="center" wrapText="1"/>
    </xf>
    <xf numFmtId="0" fontId="4" fillId="0" borderId="25" xfId="0" applyFont="1" applyBorder="1" applyAlignment="1">
      <alignment vertical="center" wrapText="1"/>
    </xf>
    <xf numFmtId="0" fontId="3" fillId="0" borderId="25" xfId="0" applyFont="1" applyBorder="1" applyAlignment="1">
      <alignment horizontal="right" vertical="center" wrapText="1"/>
    </xf>
    <xf numFmtId="165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5" fillId="58" borderId="0" xfId="0" applyFont="1" applyFill="1" applyAlignment="1">
      <alignment horizontal="center"/>
    </xf>
    <xf numFmtId="165" fontId="15" fillId="58" borderId="0" xfId="0" applyNumberFormat="1" applyFont="1" applyFill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168" fontId="4" fillId="0" borderId="0" xfId="0" applyNumberFormat="1" applyFont="1" applyFill="1" applyBorder="1" applyAlignment="1">
      <alignment horizontal="right" vertical="center" wrapText="1"/>
    </xf>
    <xf numFmtId="168" fontId="4" fillId="0" borderId="0" xfId="0" applyNumberFormat="1" applyFont="1" applyAlignment="1">
      <alignment horizontal="right" vertical="center" wrapText="1"/>
    </xf>
    <xf numFmtId="168" fontId="4" fillId="0" borderId="1" xfId="0" applyNumberFormat="1" applyFont="1" applyBorder="1" applyAlignment="1">
      <alignment horizontal="right" vertical="center" wrapTex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8" fillId="0" borderId="0" xfId="0" applyFont="1" applyBorder="1" applyAlignment="1">
      <alignment horizontal="left" vertical="center" wrapText="1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 wrapText="1"/>
    </xf>
    <xf numFmtId="171" fontId="4" fillId="2" borderId="0" xfId="0" applyNumberFormat="1" applyFont="1" applyFill="1" applyAlignment="1">
      <alignment horizontal="center" vertical="center" wrapText="1"/>
    </xf>
  </cellXfs>
  <cellStyles count="669">
    <cellStyle name="20 % - Akzent1" xfId="390" builtinId="30" customBuiltin="1"/>
    <cellStyle name="20 % - Akzent2" xfId="394" builtinId="34" customBuiltin="1"/>
    <cellStyle name="20 % - Akzent3" xfId="398" builtinId="38" customBuiltin="1"/>
    <cellStyle name="20 % - Akzent4" xfId="402" builtinId="42" customBuiltin="1"/>
    <cellStyle name="20 % - Akzent5" xfId="406" builtinId="46" customBuiltin="1"/>
    <cellStyle name="20 % - Akzent6" xfId="410" builtinId="50" customBuiltin="1"/>
    <cellStyle name="20% - Accent1 2" xfId="8"/>
    <cellStyle name="20% - Accent1 2 2" xfId="417"/>
    <cellStyle name="20% - Accent1 2 3" xfId="416"/>
    <cellStyle name="20% - Accent1 3" xfId="9"/>
    <cellStyle name="20% - Accent1 3 2" xfId="418"/>
    <cellStyle name="20% - Accent1 4" xfId="419"/>
    <cellStyle name="20% - Accent1 5" xfId="420"/>
    <cellStyle name="20% - Accent1 6" xfId="421"/>
    <cellStyle name="20% - Accent1 6 2" xfId="606"/>
    <cellStyle name="20% - Accent1 7" xfId="607"/>
    <cellStyle name="20% - Accent2 2" xfId="10"/>
    <cellStyle name="20% - Accent2 2 2" xfId="423"/>
    <cellStyle name="20% - Accent2 2 3" xfId="422"/>
    <cellStyle name="20% - Accent2 3" xfId="11"/>
    <cellStyle name="20% - Accent2 3 2" xfId="424"/>
    <cellStyle name="20% - Accent2 4" xfId="425"/>
    <cellStyle name="20% - Accent2 5" xfId="426"/>
    <cellStyle name="20% - Accent2 6" xfId="427"/>
    <cellStyle name="20% - Accent2 6 2" xfId="608"/>
    <cellStyle name="20% - Accent2 7" xfId="609"/>
    <cellStyle name="20% - Accent3 2" xfId="12"/>
    <cellStyle name="20% - Accent3 2 2" xfId="429"/>
    <cellStyle name="20% - Accent3 2 3" xfId="428"/>
    <cellStyle name="20% - Accent3 3" xfId="13"/>
    <cellStyle name="20% - Accent3 3 2" xfId="430"/>
    <cellStyle name="20% - Accent3 4" xfId="431"/>
    <cellStyle name="20% - Accent3 5" xfId="432"/>
    <cellStyle name="20% - Accent3 6" xfId="433"/>
    <cellStyle name="20% - Accent3 6 2" xfId="610"/>
    <cellStyle name="20% - Accent3 7" xfId="611"/>
    <cellStyle name="20% - Accent4 2" xfId="14"/>
    <cellStyle name="20% - Accent4 2 2" xfId="435"/>
    <cellStyle name="20% - Accent4 2 3" xfId="434"/>
    <cellStyle name="20% - Accent4 3" xfId="15"/>
    <cellStyle name="20% - Accent4 3 2" xfId="436"/>
    <cellStyle name="20% - Accent4 4" xfId="437"/>
    <cellStyle name="20% - Accent4 5" xfId="438"/>
    <cellStyle name="20% - Accent4 6" xfId="439"/>
    <cellStyle name="20% - Accent4 6 2" xfId="612"/>
    <cellStyle name="20% - Accent4 7" xfId="613"/>
    <cellStyle name="20% - Accent5 2" xfId="440"/>
    <cellStyle name="20% - Accent5 2 2" xfId="441"/>
    <cellStyle name="20% - Accent5 2 3" xfId="614"/>
    <cellStyle name="20% - Accent5 3" xfId="442"/>
    <cellStyle name="20% - Accent5 3 2" xfId="615"/>
    <cellStyle name="20% - Accent5 4" xfId="443"/>
    <cellStyle name="20% - Accent5 5" xfId="444"/>
    <cellStyle name="20% - Accent5 6" xfId="445"/>
    <cellStyle name="20% - Accent5 6 2" xfId="616"/>
    <cellStyle name="20% - Accent5 7" xfId="617"/>
    <cellStyle name="20% - Accent6 2" xfId="16"/>
    <cellStyle name="20% - Accent6 2 2" xfId="447"/>
    <cellStyle name="20% - Accent6 2 3" xfId="446"/>
    <cellStyle name="20% - Accent6 3" xfId="17"/>
    <cellStyle name="20% - Accent6 3 2" xfId="448"/>
    <cellStyle name="20% - Accent6 4" xfId="449"/>
    <cellStyle name="20% - Accent6 5" xfId="450"/>
    <cellStyle name="20% - Accent6 6" xfId="451"/>
    <cellStyle name="20% - Accent6 6 2" xfId="618"/>
    <cellStyle name="20% - Accent6 7" xfId="619"/>
    <cellStyle name="40 % - Akzent1" xfId="391" builtinId="31" customBuiltin="1"/>
    <cellStyle name="40 % - Akzent2" xfId="395" builtinId="35" customBuiltin="1"/>
    <cellStyle name="40 % - Akzent3" xfId="399" builtinId="39" customBuiltin="1"/>
    <cellStyle name="40 % - Akzent4" xfId="403" builtinId="43" customBuiltin="1"/>
    <cellStyle name="40 % - Akzent5" xfId="407" builtinId="47" customBuiltin="1"/>
    <cellStyle name="40 % - Akzent6" xfId="411" builtinId="51" customBuiltin="1"/>
    <cellStyle name="40% - Accent1 2" xfId="18"/>
    <cellStyle name="40% - Accent1 2 2" xfId="453"/>
    <cellStyle name="40% - Accent1 2 3" xfId="452"/>
    <cellStyle name="40% - Accent1 3" xfId="19"/>
    <cellStyle name="40% - Accent1 3 2" xfId="454"/>
    <cellStyle name="40% - Accent1 4" xfId="455"/>
    <cellStyle name="40% - Accent1 5" xfId="456"/>
    <cellStyle name="40% - Accent1 6" xfId="457"/>
    <cellStyle name="40% - Accent1 6 2" xfId="620"/>
    <cellStyle name="40% - Accent1 7" xfId="621"/>
    <cellStyle name="40% - Accent2 2" xfId="458"/>
    <cellStyle name="40% - Accent2 2 2" xfId="459"/>
    <cellStyle name="40% - Accent2 2 3" xfId="622"/>
    <cellStyle name="40% - Accent2 3" xfId="460"/>
    <cellStyle name="40% - Accent2 3 2" xfId="623"/>
    <cellStyle name="40% - Accent2 4" xfId="461"/>
    <cellStyle name="40% - Accent2 5" xfId="462"/>
    <cellStyle name="40% - Accent2 6" xfId="463"/>
    <cellStyle name="40% - Accent2 6 2" xfId="624"/>
    <cellStyle name="40% - Accent2 7" xfId="625"/>
    <cellStyle name="40% - Accent3 2" xfId="20"/>
    <cellStyle name="40% - Accent3 2 2" xfId="465"/>
    <cellStyle name="40% - Accent3 2 3" xfId="464"/>
    <cellStyle name="40% - Accent3 3" xfId="21"/>
    <cellStyle name="40% - Accent3 3 2" xfId="466"/>
    <cellStyle name="40% - Accent3 4" xfId="467"/>
    <cellStyle name="40% - Accent3 5" xfId="468"/>
    <cellStyle name="40% - Accent3 6" xfId="469"/>
    <cellStyle name="40% - Accent3 6 2" xfId="626"/>
    <cellStyle name="40% - Accent3 7" xfId="627"/>
    <cellStyle name="40% - Accent4 2" xfId="22"/>
    <cellStyle name="40% - Accent4 2 2" xfId="471"/>
    <cellStyle name="40% - Accent4 2 3" xfId="470"/>
    <cellStyle name="40% - Accent4 3" xfId="23"/>
    <cellStyle name="40% - Accent4 3 2" xfId="472"/>
    <cellStyle name="40% - Accent4 4" xfId="473"/>
    <cellStyle name="40% - Accent4 5" xfId="474"/>
    <cellStyle name="40% - Accent4 6" xfId="475"/>
    <cellStyle name="40% - Accent4 6 2" xfId="628"/>
    <cellStyle name="40% - Accent4 7" xfId="629"/>
    <cellStyle name="40% - Accent5 2" xfId="24"/>
    <cellStyle name="40% - Accent5 2 2" xfId="477"/>
    <cellStyle name="40% - Accent5 2 3" xfId="476"/>
    <cellStyle name="40% - Accent5 3" xfId="25"/>
    <cellStyle name="40% - Accent5 3 2" xfId="478"/>
    <cellStyle name="40% - Accent5 4" xfId="479"/>
    <cellStyle name="40% - Accent5 5" xfId="480"/>
    <cellStyle name="40% - Accent5 6" xfId="481"/>
    <cellStyle name="40% - Accent5 6 2" xfId="630"/>
    <cellStyle name="40% - Accent5 7" xfId="631"/>
    <cellStyle name="40% - Accent6 2" xfId="26"/>
    <cellStyle name="40% - Accent6 2 2" xfId="483"/>
    <cellStyle name="40% - Accent6 2 3" xfId="482"/>
    <cellStyle name="40% - Accent6 3" xfId="27"/>
    <cellStyle name="40% - Accent6 3 2" xfId="484"/>
    <cellStyle name="40% - Accent6 4" xfId="485"/>
    <cellStyle name="40% - Accent6 5" xfId="486"/>
    <cellStyle name="40% - Accent6 6" xfId="487"/>
    <cellStyle name="40% - Accent6 6 2" xfId="632"/>
    <cellStyle name="40% - Accent6 7" xfId="633"/>
    <cellStyle name="60 % - Akzent1" xfId="392" builtinId="32" customBuiltin="1"/>
    <cellStyle name="60 % - Akzent2" xfId="396" builtinId="36" customBuiltin="1"/>
    <cellStyle name="60 % - Akzent3" xfId="400" builtinId="40" customBuiltin="1"/>
    <cellStyle name="60 % - Akzent4" xfId="404" builtinId="44" customBuiltin="1"/>
    <cellStyle name="60 % - Akzent5" xfId="408" builtinId="48" customBuiltin="1"/>
    <cellStyle name="60 % - Akzent6" xfId="412" builtinId="52" customBuiltin="1"/>
    <cellStyle name="60% - Accent1 2" xfId="28"/>
    <cellStyle name="60% - Accent1 2 2" xfId="488"/>
    <cellStyle name="60% - Accent1 3" xfId="29"/>
    <cellStyle name="60% - Accent2 2" xfId="30"/>
    <cellStyle name="60% - Accent2 2 2" xfId="489"/>
    <cellStyle name="60% - Accent2 3" xfId="31"/>
    <cellStyle name="60% - Accent3 2" xfId="32"/>
    <cellStyle name="60% - Accent3 2 2" xfId="490"/>
    <cellStyle name="60% - Accent3 3" xfId="33"/>
    <cellStyle name="60% - Accent4 2" xfId="34"/>
    <cellStyle name="60% - Accent4 2 2" xfId="491"/>
    <cellStyle name="60% - Accent4 3" xfId="35"/>
    <cellStyle name="60% - Accent5 2" xfId="36"/>
    <cellStyle name="60% - Accent5 2 2" xfId="492"/>
    <cellStyle name="60% - Accent5 3" xfId="37"/>
    <cellStyle name="60% - Accent6 2" xfId="38"/>
    <cellStyle name="60% - Accent6 2 2" xfId="493"/>
    <cellStyle name="60% - Accent6 3" xfId="39"/>
    <cellStyle name="Accent1 2" xfId="40"/>
    <cellStyle name="Accent1 2 2" xfId="494"/>
    <cellStyle name="Accent1 3" xfId="41"/>
    <cellStyle name="Accent2 2" xfId="42"/>
    <cellStyle name="Accent2 2 2" xfId="495"/>
    <cellStyle name="Accent2 3" xfId="43"/>
    <cellStyle name="Accent3 2" xfId="44"/>
    <cellStyle name="Accent3 2 2" xfId="496"/>
    <cellStyle name="Accent3 3" xfId="45"/>
    <cellStyle name="Accent4 2" xfId="46"/>
    <cellStyle name="Accent4 2 2" xfId="497"/>
    <cellStyle name="Accent4 3" xfId="47"/>
    <cellStyle name="Accent5 2" xfId="498"/>
    <cellStyle name="Accent6 2" xfId="48"/>
    <cellStyle name="Accent6 2 2" xfId="499"/>
    <cellStyle name="Accent6 3" xfId="49"/>
    <cellStyle name="Akzent1" xfId="389" builtinId="29" customBuiltin="1"/>
    <cellStyle name="Akzent2" xfId="393" builtinId="33" customBuiltin="1"/>
    <cellStyle name="Akzent3" xfId="397" builtinId="37" customBuiltin="1"/>
    <cellStyle name="Akzent4" xfId="401" builtinId="41" customBuiltin="1"/>
    <cellStyle name="Akzent5" xfId="405" builtinId="45" customBuiltin="1"/>
    <cellStyle name="Akzent6" xfId="409" builtinId="49" customBuiltin="1"/>
    <cellStyle name="Ausgabe" xfId="381" builtinId="21" customBuiltin="1"/>
    <cellStyle name="Bad 2" xfId="500"/>
    <cellStyle name="Berechnung" xfId="382" builtinId="22" customBuiltin="1"/>
    <cellStyle name="Berekening 2" xfId="50"/>
    <cellStyle name="Berekening 2 10" xfId="51"/>
    <cellStyle name="Berekening 2 2" xfId="52"/>
    <cellStyle name="Berekening 2 3" xfId="53"/>
    <cellStyle name="Berekening 2 4" xfId="54"/>
    <cellStyle name="Berekening 2 5" xfId="55"/>
    <cellStyle name="Berekening 2 6" xfId="56"/>
    <cellStyle name="Berekening 2 7" xfId="57"/>
    <cellStyle name="Berekening 2 8" xfId="58"/>
    <cellStyle name="Berekening 2 9" xfId="59"/>
    <cellStyle name="Berekening 3" xfId="60"/>
    <cellStyle name="Berekening 3 10" xfId="61"/>
    <cellStyle name="Berekening 3 2" xfId="62"/>
    <cellStyle name="Berekening 3 3" xfId="63"/>
    <cellStyle name="Berekening 3 4" xfId="64"/>
    <cellStyle name="Berekening 3 5" xfId="65"/>
    <cellStyle name="Berekening 3 6" xfId="66"/>
    <cellStyle name="Berekening 3 7" xfId="67"/>
    <cellStyle name="Berekening 3 8" xfId="68"/>
    <cellStyle name="Berekening 3 9" xfId="69"/>
    <cellStyle name="Calculation 2" xfId="501"/>
    <cellStyle name="Check Cell 2" xfId="502"/>
    <cellStyle name="Comma 10" xfId="504"/>
    <cellStyle name="Comma 11" xfId="505"/>
    <cellStyle name="Comma 2" xfId="506"/>
    <cellStyle name="Comma 2 2" xfId="507"/>
    <cellStyle name="Comma 2 2 2" xfId="634"/>
    <cellStyle name="Comma 2 3" xfId="508"/>
    <cellStyle name="Comma 2 4" xfId="635"/>
    <cellStyle name="Comma 3" xfId="509"/>
    <cellStyle name="Comma 3 2" xfId="636"/>
    <cellStyle name="Comma 4" xfId="510"/>
    <cellStyle name="Comma 4 2" xfId="511"/>
    <cellStyle name="Comma 4 3" xfId="512"/>
    <cellStyle name="Comma 5" xfId="513"/>
    <cellStyle name="Comma 5 2" xfId="637"/>
    <cellStyle name="Comma 6" xfId="514"/>
    <cellStyle name="Comma 6 2" xfId="515"/>
    <cellStyle name="Comma 6 3" xfId="516"/>
    <cellStyle name="Comma 6 4" xfId="517"/>
    <cellStyle name="Comma 7" xfId="518"/>
    <cellStyle name="Comma 8" xfId="519"/>
    <cellStyle name="Comma 9" xfId="520"/>
    <cellStyle name="Dezimal [0] 2" xfId="413"/>
    <cellStyle name="Eingabe" xfId="380" builtinId="20" customBuiltin="1"/>
    <cellStyle name="Ergebnis" xfId="388" builtinId="25" customBuiltin="1"/>
    <cellStyle name="Erklärender Text" xfId="387" builtinId="53" customBuiltin="1"/>
    <cellStyle name="Euro" xfId="70"/>
    <cellStyle name="Explanatory Text 2" xfId="521"/>
    <cellStyle name="Gekoppelde cel 2" xfId="71"/>
    <cellStyle name="Gekoppelde cel 2 10" xfId="72"/>
    <cellStyle name="Gekoppelde cel 2 2" xfId="73"/>
    <cellStyle name="Gekoppelde cel 2 3" xfId="74"/>
    <cellStyle name="Gekoppelde cel 2 4" xfId="75"/>
    <cellStyle name="Gekoppelde cel 2 5" xfId="76"/>
    <cellStyle name="Gekoppelde cel 2 6" xfId="77"/>
    <cellStyle name="Gekoppelde cel 2 7" xfId="78"/>
    <cellStyle name="Gekoppelde cel 2 8" xfId="79"/>
    <cellStyle name="Gekoppelde cel 2 9" xfId="80"/>
    <cellStyle name="Gekoppelde cel 3" xfId="81"/>
    <cellStyle name="Gekoppelde cel 3 10" xfId="82"/>
    <cellStyle name="Gekoppelde cel 3 2" xfId="83"/>
    <cellStyle name="Gekoppelde cel 3 3" xfId="84"/>
    <cellStyle name="Gekoppelde cel 3 4" xfId="85"/>
    <cellStyle name="Gekoppelde cel 3 5" xfId="86"/>
    <cellStyle name="Gekoppelde cel 3 6" xfId="87"/>
    <cellStyle name="Gekoppelde cel 3 7" xfId="88"/>
    <cellStyle name="Gekoppelde cel 3 8" xfId="89"/>
    <cellStyle name="Gekoppelde cel 3 9" xfId="90"/>
    <cellStyle name="Goed 2" xfId="91"/>
    <cellStyle name="Goed 3" xfId="92"/>
    <cellStyle name="Good 2" xfId="522"/>
    <cellStyle name="Gut" xfId="377" builtinId="26" customBuiltin="1"/>
    <cellStyle name="Header" xfId="93"/>
    <cellStyle name="Header 10" xfId="94"/>
    <cellStyle name="Header 11" xfId="95"/>
    <cellStyle name="Header 12" xfId="96"/>
    <cellStyle name="Header 13" xfId="97"/>
    <cellStyle name="Header 14" xfId="98"/>
    <cellStyle name="Header 15" xfId="99"/>
    <cellStyle name="Header 16" xfId="100"/>
    <cellStyle name="Header 17" xfId="101"/>
    <cellStyle name="Header 18" xfId="102"/>
    <cellStyle name="Header 19" xfId="103"/>
    <cellStyle name="Header 2" xfId="104"/>
    <cellStyle name="Header 2 2" xfId="105"/>
    <cellStyle name="Header 20" xfId="106"/>
    <cellStyle name="Header 21" xfId="107"/>
    <cellStyle name="Header 22" xfId="108"/>
    <cellStyle name="Header 23" xfId="109"/>
    <cellStyle name="Header 24" xfId="110"/>
    <cellStyle name="Header 3" xfId="111"/>
    <cellStyle name="Header 4" xfId="112"/>
    <cellStyle name="Header 5" xfId="113"/>
    <cellStyle name="Header 6" xfId="114"/>
    <cellStyle name="Header 7" xfId="115"/>
    <cellStyle name="Header 8" xfId="116"/>
    <cellStyle name="Header 9" xfId="117"/>
    <cellStyle name="Heading" xfId="523"/>
    <cellStyle name="Heading 1 2" xfId="524"/>
    <cellStyle name="Heading 2 2" xfId="525"/>
    <cellStyle name="Heading 3 2" xfId="526"/>
    <cellStyle name="Heading 4 2" xfId="527"/>
    <cellStyle name="Heading 5" xfId="528"/>
    <cellStyle name="Heading 6" xfId="529"/>
    <cellStyle name="Heading 7" xfId="530"/>
    <cellStyle name="Heading1" xfId="531"/>
    <cellStyle name="Heading1 2" xfId="532"/>
    <cellStyle name="Heading1 3" xfId="533"/>
    <cellStyle name="Heading1 4" xfId="534"/>
    <cellStyle name="Hyperlink 2" xfId="355"/>
    <cellStyle name="Hyperlink 2 2" xfId="537"/>
    <cellStyle name="Hyperlink 2 3" xfId="536"/>
    <cellStyle name="Hyperlink 3" xfId="538"/>
    <cellStyle name="Hyperlink 4" xfId="539"/>
    <cellStyle name="Hyperlink 4 2" xfId="540"/>
    <cellStyle name="Hyperlink 4 3" xfId="541"/>
    <cellStyle name="Hyperlink 5" xfId="542"/>
    <cellStyle name="Input 2" xfId="543"/>
    <cellStyle name="Invoer 2" xfId="118"/>
    <cellStyle name="Invoer 3" xfId="119"/>
    <cellStyle name="Komma" xfId="658" builtinId="3"/>
    <cellStyle name="Komma 2" xfId="503"/>
    <cellStyle name="Komma 2 10" xfId="120"/>
    <cellStyle name="Komma 2 11" xfId="121"/>
    <cellStyle name="Komma 2 12" xfId="122"/>
    <cellStyle name="Komma 2 13" xfId="123"/>
    <cellStyle name="Komma 2 14" xfId="124"/>
    <cellStyle name="Komma 2 15" xfId="125"/>
    <cellStyle name="Komma 2 16" xfId="126"/>
    <cellStyle name="Komma 2 17" xfId="127"/>
    <cellStyle name="Komma 2 18" xfId="128"/>
    <cellStyle name="Komma 2 19" xfId="129"/>
    <cellStyle name="Komma 2 2" xfId="130"/>
    <cellStyle name="Komma 2 20" xfId="131"/>
    <cellStyle name="Komma 2 21" xfId="132"/>
    <cellStyle name="Komma 2 22" xfId="133"/>
    <cellStyle name="Komma 2 23" xfId="134"/>
    <cellStyle name="Komma 2 3" xfId="135"/>
    <cellStyle name="Komma 2 4" xfId="136"/>
    <cellStyle name="Komma 2 5" xfId="137"/>
    <cellStyle name="Komma 2 6" xfId="138"/>
    <cellStyle name="Komma 2 7" xfId="139"/>
    <cellStyle name="Komma 2 8" xfId="140"/>
    <cellStyle name="Komma 2 9" xfId="141"/>
    <cellStyle name="Komma 3" xfId="662"/>
    <cellStyle name="Kop 1 2" xfId="142"/>
    <cellStyle name="Kop 1 2 10" xfId="143"/>
    <cellStyle name="Kop 1 2 2" xfId="144"/>
    <cellStyle name="Kop 1 2 3" xfId="145"/>
    <cellStyle name="Kop 1 2 4" xfId="146"/>
    <cellStyle name="Kop 1 2 5" xfId="147"/>
    <cellStyle name="Kop 1 2 6" xfId="148"/>
    <cellStyle name="Kop 1 2 7" xfId="149"/>
    <cellStyle name="Kop 1 2 8" xfId="150"/>
    <cellStyle name="Kop 1 2 9" xfId="151"/>
    <cellStyle name="Kop 1 3" xfId="152"/>
    <cellStyle name="Kop 1 3 10" xfId="153"/>
    <cellStyle name="Kop 1 3 2" xfId="154"/>
    <cellStyle name="Kop 1 3 3" xfId="155"/>
    <cellStyle name="Kop 1 3 4" xfId="156"/>
    <cellStyle name="Kop 1 3 5" xfId="157"/>
    <cellStyle name="Kop 1 3 6" xfId="158"/>
    <cellStyle name="Kop 1 3 7" xfId="159"/>
    <cellStyle name="Kop 1 3 8" xfId="160"/>
    <cellStyle name="Kop 1 3 9" xfId="161"/>
    <cellStyle name="Kop 2 2" xfId="162"/>
    <cellStyle name="Kop 2 2 10" xfId="163"/>
    <cellStyle name="Kop 2 2 2" xfId="164"/>
    <cellStyle name="Kop 2 2 3" xfId="165"/>
    <cellStyle name="Kop 2 2 4" xfId="166"/>
    <cellStyle name="Kop 2 2 5" xfId="167"/>
    <cellStyle name="Kop 2 2 6" xfId="168"/>
    <cellStyle name="Kop 2 2 7" xfId="169"/>
    <cellStyle name="Kop 2 2 8" xfId="170"/>
    <cellStyle name="Kop 2 2 9" xfId="171"/>
    <cellStyle name="Kop 2 3" xfId="172"/>
    <cellStyle name="Kop 2 3 10" xfId="173"/>
    <cellStyle name="Kop 2 3 2" xfId="174"/>
    <cellStyle name="Kop 2 3 3" xfId="175"/>
    <cellStyle name="Kop 2 3 4" xfId="176"/>
    <cellStyle name="Kop 2 3 5" xfId="177"/>
    <cellStyle name="Kop 2 3 6" xfId="178"/>
    <cellStyle name="Kop 2 3 7" xfId="179"/>
    <cellStyle name="Kop 2 3 8" xfId="180"/>
    <cellStyle name="Kop 2 3 9" xfId="181"/>
    <cellStyle name="Kop 3 2" xfId="182"/>
    <cellStyle name="Kop 3 2 10" xfId="183"/>
    <cellStyle name="Kop 3 2 2" xfId="184"/>
    <cellStyle name="Kop 3 2 3" xfId="185"/>
    <cellStyle name="Kop 3 2 4" xfId="186"/>
    <cellStyle name="Kop 3 2 5" xfId="187"/>
    <cellStyle name="Kop 3 2 6" xfId="188"/>
    <cellStyle name="Kop 3 2 7" xfId="189"/>
    <cellStyle name="Kop 3 2 8" xfId="190"/>
    <cellStyle name="Kop 3 2 9" xfId="191"/>
    <cellStyle name="Kop 3 3" xfId="192"/>
    <cellStyle name="Kop 3 3 10" xfId="193"/>
    <cellStyle name="Kop 3 3 2" xfId="194"/>
    <cellStyle name="Kop 3 3 3" xfId="195"/>
    <cellStyle name="Kop 3 3 4" xfId="196"/>
    <cellStyle name="Kop 3 3 5" xfId="197"/>
    <cellStyle name="Kop 3 3 6" xfId="198"/>
    <cellStyle name="Kop 3 3 7" xfId="199"/>
    <cellStyle name="Kop 3 3 8" xfId="200"/>
    <cellStyle name="Kop 3 3 9" xfId="201"/>
    <cellStyle name="Kop 4 2" xfId="202"/>
    <cellStyle name="Kop 4 2 10" xfId="203"/>
    <cellStyle name="Kop 4 2 2" xfId="204"/>
    <cellStyle name="Kop 4 2 3" xfId="205"/>
    <cellStyle name="Kop 4 2 4" xfId="206"/>
    <cellStyle name="Kop 4 2 5" xfId="207"/>
    <cellStyle name="Kop 4 2 6" xfId="208"/>
    <cellStyle name="Kop 4 2 7" xfId="209"/>
    <cellStyle name="Kop 4 2 8" xfId="210"/>
    <cellStyle name="Kop 4 2 9" xfId="211"/>
    <cellStyle name="Kop 4 3" xfId="212"/>
    <cellStyle name="Kop 4 3 10" xfId="213"/>
    <cellStyle name="Kop 4 3 2" xfId="214"/>
    <cellStyle name="Kop 4 3 3" xfId="215"/>
    <cellStyle name="Kop 4 3 4" xfId="216"/>
    <cellStyle name="Kop 4 3 5" xfId="217"/>
    <cellStyle name="Kop 4 3 6" xfId="218"/>
    <cellStyle name="Kop 4 3 7" xfId="219"/>
    <cellStyle name="Kop 4 3 8" xfId="220"/>
    <cellStyle name="Kop 4 3 9" xfId="221"/>
    <cellStyle name="Link" xfId="2" builtinId="8"/>
    <cellStyle name="Link 2" xfId="535"/>
    <cellStyle name="Linked Cell 2" xfId="544"/>
    <cellStyle name="Neutraal 2" xfId="222"/>
    <cellStyle name="Neutraal 2 10" xfId="223"/>
    <cellStyle name="Neutraal 2 2" xfId="224"/>
    <cellStyle name="Neutraal 2 3" xfId="225"/>
    <cellStyle name="Neutraal 2 4" xfId="226"/>
    <cellStyle name="Neutraal 2 5" xfId="227"/>
    <cellStyle name="Neutraal 2 6" xfId="228"/>
    <cellStyle name="Neutraal 2 7" xfId="229"/>
    <cellStyle name="Neutraal 2 8" xfId="230"/>
    <cellStyle name="Neutraal 2 9" xfId="231"/>
    <cellStyle name="Neutraal 3" xfId="232"/>
    <cellStyle name="Neutraal 3 10" xfId="233"/>
    <cellStyle name="Neutraal 3 2" xfId="234"/>
    <cellStyle name="Neutraal 3 3" xfId="235"/>
    <cellStyle name="Neutraal 3 4" xfId="236"/>
    <cellStyle name="Neutraal 3 5" xfId="237"/>
    <cellStyle name="Neutraal 3 6" xfId="238"/>
    <cellStyle name="Neutraal 3 7" xfId="239"/>
    <cellStyle name="Neutraal 3 8" xfId="240"/>
    <cellStyle name="Neutraal 3 9" xfId="241"/>
    <cellStyle name="Neutral" xfId="379" builtinId="28" customBuiltin="1"/>
    <cellStyle name="Neutral 2" xfId="357"/>
    <cellStyle name="Neutral 2 2" xfId="545"/>
    <cellStyle name="Normaali 2" xfId="351"/>
    <cellStyle name="Normal 10" xfId="358"/>
    <cellStyle name="Normal 10 2" xfId="546"/>
    <cellStyle name="Normal 11" xfId="359"/>
    <cellStyle name="Normal 12" xfId="360"/>
    <cellStyle name="Normal 12 2" xfId="548"/>
    <cellStyle name="Normal 12 3" xfId="549"/>
    <cellStyle name="Normal 12 4" xfId="547"/>
    <cellStyle name="Normal 13" xfId="361"/>
    <cellStyle name="Normal 13 2" xfId="551"/>
    <cellStyle name="Normal 13 3" xfId="552"/>
    <cellStyle name="Normal 13 4" xfId="553"/>
    <cellStyle name="Normal 13 5" xfId="550"/>
    <cellStyle name="Normal 14" xfId="362"/>
    <cellStyle name="Normal 14 2" xfId="554"/>
    <cellStyle name="Normal 14 2 2" xfId="638"/>
    <cellStyle name="Normal 15" xfId="555"/>
    <cellStyle name="Normal 16" xfId="556"/>
    <cellStyle name="Normal 16 2" xfId="557"/>
    <cellStyle name="Normal 16 3" xfId="639"/>
    <cellStyle name="Normal 17" xfId="558"/>
    <cellStyle name="Normal 17 2" xfId="559"/>
    <cellStyle name="Normal 18" xfId="560"/>
    <cellStyle name="Normal 2" xfId="363"/>
    <cellStyle name="Normal 2 2" xfId="364"/>
    <cellStyle name="Normal 2 2 2" xfId="561"/>
    <cellStyle name="Normal 2 3" xfId="562"/>
    <cellStyle name="Normal 2 3 2" xfId="640"/>
    <cellStyle name="Normal 2 4" xfId="563"/>
    <cellStyle name="Normal 2 5" xfId="564"/>
    <cellStyle name="Normal 2 5 2" xfId="641"/>
    <cellStyle name="Normal 2 6" xfId="565"/>
    <cellStyle name="Normal 3" xfId="365"/>
    <cellStyle name="Normal 3 2" xfId="567"/>
    <cellStyle name="Normal 3 3" xfId="568"/>
    <cellStyle name="Normal 3 3 2" xfId="642"/>
    <cellStyle name="Normal 3 4" xfId="569"/>
    <cellStyle name="Normal 3 5" xfId="566"/>
    <cellStyle name="Normal 4" xfId="366"/>
    <cellStyle name="Normal 4 2" xfId="570"/>
    <cellStyle name="Normal 5" xfId="367"/>
    <cellStyle name="Normal 5 2" xfId="572"/>
    <cellStyle name="Normal 5 3" xfId="573"/>
    <cellStyle name="Normal 5 4" xfId="571"/>
    <cellStyle name="Normal 6" xfId="368"/>
    <cellStyle name="Normal 6 2" xfId="575"/>
    <cellStyle name="Normal 6 3" xfId="574"/>
    <cellStyle name="Normal 7" xfId="3"/>
    <cellStyle name="Normal 7 2" xfId="643"/>
    <cellStyle name="Normal 8" xfId="369"/>
    <cellStyle name="Normal 8 2" xfId="576"/>
    <cellStyle name="Normal 9" xfId="370"/>
    <cellStyle name="Normal 9 2" xfId="577"/>
    <cellStyle name="Note 10" xfId="578"/>
    <cellStyle name="Note 10 2" xfId="644"/>
    <cellStyle name="Note 11" xfId="579"/>
    <cellStyle name="Note 11 2" xfId="645"/>
    <cellStyle name="Note 12" xfId="580"/>
    <cellStyle name="Note 13" xfId="581"/>
    <cellStyle name="Note 14" xfId="582"/>
    <cellStyle name="Note 14 2" xfId="646"/>
    <cellStyle name="Note 15" xfId="647"/>
    <cellStyle name="Note 2" xfId="583"/>
    <cellStyle name="Note 2 2" xfId="584"/>
    <cellStyle name="Note 2 2 2" xfId="648"/>
    <cellStyle name="Note 2 3" xfId="585"/>
    <cellStyle name="Note 2 4" xfId="649"/>
    <cellStyle name="Note 3" xfId="586"/>
    <cellStyle name="Note 3 2" xfId="587"/>
    <cellStyle name="Note 3 2 2" xfId="650"/>
    <cellStyle name="Note 3 3" xfId="588"/>
    <cellStyle name="Note 3 4" xfId="651"/>
    <cellStyle name="Note 4" xfId="589"/>
    <cellStyle name="Note 4 2" xfId="652"/>
    <cellStyle name="Note 5" xfId="590"/>
    <cellStyle name="Note 5 2" xfId="653"/>
    <cellStyle name="Note 6" xfId="591"/>
    <cellStyle name="Note 6 2" xfId="654"/>
    <cellStyle name="Note 7" xfId="592"/>
    <cellStyle name="Note 7 2" xfId="655"/>
    <cellStyle name="Note 8" xfId="593"/>
    <cellStyle name="Note 8 2" xfId="656"/>
    <cellStyle name="Note 9" xfId="594"/>
    <cellStyle name="Note 9 2" xfId="657"/>
    <cellStyle name="Notitie 2" xfId="242"/>
    <cellStyle name="Notitie 2 10" xfId="243"/>
    <cellStyle name="Notitie 2 2" xfId="244"/>
    <cellStyle name="Notitie 2 3" xfId="245"/>
    <cellStyle name="Notitie 2 4" xfId="246"/>
    <cellStyle name="Notitie 2 5" xfId="247"/>
    <cellStyle name="Notitie 2 6" xfId="248"/>
    <cellStyle name="Notitie 2 7" xfId="249"/>
    <cellStyle name="Notitie 2 8" xfId="250"/>
    <cellStyle name="Notitie 2 9" xfId="251"/>
    <cellStyle name="Notitie 3" xfId="252"/>
    <cellStyle name="Notitie 3 10" xfId="253"/>
    <cellStyle name="Notitie 3 2" xfId="254"/>
    <cellStyle name="Notitie 3 3" xfId="255"/>
    <cellStyle name="Notitie 3 4" xfId="256"/>
    <cellStyle name="Notitie 3 5" xfId="257"/>
    <cellStyle name="Notitie 3 6" xfId="258"/>
    <cellStyle name="Notitie 3 7" xfId="259"/>
    <cellStyle name="Notitie 3 8" xfId="260"/>
    <cellStyle name="Notitie 3 9" xfId="261"/>
    <cellStyle name="Notiz" xfId="386" builtinId="10" customBuiltin="1"/>
    <cellStyle name="Ongeldig 2" xfId="262"/>
    <cellStyle name="Ongeldig 3" xfId="263"/>
    <cellStyle name="Output 2" xfId="595"/>
    <cellStyle name="Percent 2" xfId="371"/>
    <cellStyle name="Procent 3" xfId="264"/>
    <cellStyle name="Procent 6" xfId="265"/>
    <cellStyle name="Result" xfId="596"/>
    <cellStyle name="Result 2" xfId="597"/>
    <cellStyle name="Result 3" xfId="598"/>
    <cellStyle name="Result 4" xfId="599"/>
    <cellStyle name="Result2" xfId="600"/>
    <cellStyle name="Result2 2" xfId="601"/>
    <cellStyle name="Result2 3" xfId="602"/>
    <cellStyle name="Result2 4" xfId="603"/>
    <cellStyle name="Schlecht" xfId="378" builtinId="27" customBuiltin="1"/>
    <cellStyle name="Standaard 2 10" xfId="266"/>
    <cellStyle name="Standaard 2 11" xfId="267"/>
    <cellStyle name="Standaard 2 12" xfId="268"/>
    <cellStyle name="Standaard 2 13" xfId="269"/>
    <cellStyle name="Standaard 2 14" xfId="270"/>
    <cellStyle name="Standaard 2 15" xfId="271"/>
    <cellStyle name="Standaard 2 16" xfId="272"/>
    <cellStyle name="Standaard 2 17" xfId="273"/>
    <cellStyle name="Standaard 2 18" xfId="274"/>
    <cellStyle name="Standaard 2 19" xfId="275"/>
    <cellStyle name="Standaard 2 2" xfId="276"/>
    <cellStyle name="Standaard 2 20" xfId="277"/>
    <cellStyle name="Standaard 2 21" xfId="278"/>
    <cellStyle name="Standaard 2 22" xfId="279"/>
    <cellStyle name="Standaard 2 23" xfId="280"/>
    <cellStyle name="Standaard 2 24" xfId="281"/>
    <cellStyle name="Standaard 2 25" xfId="282"/>
    <cellStyle name="Standaard 2 26" xfId="283"/>
    <cellStyle name="Standaard 2 27" xfId="284"/>
    <cellStyle name="Standaard 2 28" xfId="285"/>
    <cellStyle name="Standaard 2 29" xfId="286"/>
    <cellStyle name="Standaard 2 3" xfId="287"/>
    <cellStyle name="Standaard 2 30" xfId="288"/>
    <cellStyle name="Standaard 2 4" xfId="289"/>
    <cellStyle name="Standaard 2 5" xfId="290"/>
    <cellStyle name="Standaard 2 6" xfId="291"/>
    <cellStyle name="Standaard 2 7" xfId="292"/>
    <cellStyle name="Standaard 2 8" xfId="293"/>
    <cellStyle name="Standaard 2 9" xfId="294"/>
    <cellStyle name="Standaard 21 2" xfId="295"/>
    <cellStyle name="Standaard 3" xfId="296"/>
    <cellStyle name="Standaard 32" xfId="297"/>
    <cellStyle name="Standaard 33" xfId="298"/>
    <cellStyle name="Standaard 4" xfId="299"/>
    <cellStyle name="Standaard 9" xfId="300"/>
    <cellStyle name="Standaard_Uitgerekend de tuinbouw 2002" xfId="301"/>
    <cellStyle name="Standard" xfId="0" builtinId="0"/>
    <cellStyle name="Standard 10" xfId="666"/>
    <cellStyle name="Standard 2" xfId="1"/>
    <cellStyle name="Standard 2 2" xfId="661"/>
    <cellStyle name="Standard 2 3" xfId="659"/>
    <cellStyle name="Standard 2 4" xfId="663"/>
    <cellStyle name="Standard 3" xfId="6"/>
    <cellStyle name="Standard 3 2" xfId="664"/>
    <cellStyle name="Standard 4" xfId="7"/>
    <cellStyle name="Standard 5" xfId="350"/>
    <cellStyle name="Standard 6" xfId="352"/>
    <cellStyle name="Standard 6 2" xfId="356"/>
    <cellStyle name="Standard 7" xfId="353"/>
    <cellStyle name="Standard 8" xfId="354"/>
    <cellStyle name="Standard 9" xfId="415"/>
    <cellStyle name="Standard_ZIER2" xfId="660"/>
    <cellStyle name="Titel 2" xfId="302"/>
    <cellStyle name="Titel 2 10" xfId="303"/>
    <cellStyle name="Titel 2 2" xfId="304"/>
    <cellStyle name="Titel 2 3" xfId="305"/>
    <cellStyle name="Titel 2 4" xfId="306"/>
    <cellStyle name="Titel 2 5" xfId="307"/>
    <cellStyle name="Titel 2 6" xfId="308"/>
    <cellStyle name="Titel 2 7" xfId="309"/>
    <cellStyle name="Titel 2 8" xfId="310"/>
    <cellStyle name="Titel 2 9" xfId="311"/>
    <cellStyle name="Titel 3" xfId="312"/>
    <cellStyle name="Titel 3 10" xfId="313"/>
    <cellStyle name="Titel 3 2" xfId="314"/>
    <cellStyle name="Titel 3 3" xfId="315"/>
    <cellStyle name="Titel 3 4" xfId="316"/>
    <cellStyle name="Titel 3 5" xfId="317"/>
    <cellStyle name="Titel 3 6" xfId="318"/>
    <cellStyle name="Titel 3 7" xfId="319"/>
    <cellStyle name="Titel 3 8" xfId="320"/>
    <cellStyle name="Titel 3 9" xfId="321"/>
    <cellStyle name="Title" xfId="372"/>
    <cellStyle name="Title 10" xfId="322"/>
    <cellStyle name="Title 11" xfId="323"/>
    <cellStyle name="Title 12" xfId="324"/>
    <cellStyle name="Title 13" xfId="325"/>
    <cellStyle name="Title 14" xfId="326"/>
    <cellStyle name="Title 15" xfId="327"/>
    <cellStyle name="Title 16" xfId="328"/>
    <cellStyle name="Title 17" xfId="329"/>
    <cellStyle name="Title 18" xfId="330"/>
    <cellStyle name="Title 19" xfId="331"/>
    <cellStyle name="Title 2" xfId="332"/>
    <cellStyle name="Title 2 2" xfId="333"/>
    <cellStyle name="Title 20" xfId="334"/>
    <cellStyle name="Title 21" xfId="335"/>
    <cellStyle name="Title 22" xfId="336"/>
    <cellStyle name="Title 23" xfId="337"/>
    <cellStyle name="Title 24" xfId="338"/>
    <cellStyle name="Title 3" xfId="339"/>
    <cellStyle name="Title 4" xfId="340"/>
    <cellStyle name="Title 5" xfId="341"/>
    <cellStyle name="Title 6" xfId="342"/>
    <cellStyle name="Title 7" xfId="343"/>
    <cellStyle name="Title 8" xfId="344"/>
    <cellStyle name="Title 9" xfId="345"/>
    <cellStyle name="Totaal 2" xfId="346"/>
    <cellStyle name="Totaal 3" xfId="347"/>
    <cellStyle name="Total 2" xfId="604"/>
    <cellStyle name="Überschrift 1" xfId="373" builtinId="16" customBuiltin="1"/>
    <cellStyle name="Überschrift 2" xfId="374" builtinId="17" customBuiltin="1"/>
    <cellStyle name="Überschrift 3" xfId="375" builtinId="18" customBuiltin="1"/>
    <cellStyle name="Überschrift 4" xfId="376" builtinId="19" customBuiltin="1"/>
    <cellStyle name="Uitvoer 2" xfId="348"/>
    <cellStyle name="Uitvoer 3" xfId="349"/>
    <cellStyle name="Verknüpfte Zelle" xfId="383" builtinId="24" customBuiltin="1"/>
    <cellStyle name="Warnender Text" xfId="385" builtinId="11" customBuiltin="1"/>
    <cellStyle name="Warning Text 2" xfId="605"/>
    <cellStyle name="Zelle überprüfen" xfId="384" builtinId="23" customBuiltin="1"/>
    <cellStyle name="桁区切り 2" xfId="5"/>
    <cellStyle name="桁区切り 2 2" xfId="414"/>
    <cellStyle name="標準 3" xfId="668"/>
    <cellStyle name="標準_82-706-710　ⅩⅨ　1　農業共済（農作）【更新】" xfId="4"/>
    <cellStyle name="標準_A1000P" xfId="665"/>
    <cellStyle name="通貨 2" xfId="667"/>
  </cellStyles>
  <dxfs count="0"/>
  <tableStyles count="0" defaultTableStyle="TableStyleMedium2" defaultPivotStyle="PivotStyleMedium9"/>
  <colors>
    <mruColors>
      <color rgb="FFE6E6E6"/>
      <color rgb="FFC0C0C0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6.xml"/><Relationship Id="rId8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externalLink" Target="externalLinks/externalLink1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externalLink" Target="externalLinks/externalLink8.xml"/><Relationship Id="rId81" Type="http://schemas.openxmlformats.org/officeDocument/2006/relationships/externalLink" Target="externalLinks/externalLink11.xml"/><Relationship Id="rId86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1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19017404025357"/>
          <c:y val="0.21362127608367068"/>
          <c:w val="0.84198973432883184"/>
          <c:h val="0.59923822737077681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[1]prod_value!$A$12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F8-459A-8794-5D4F275E1A41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44F8-459A-8794-5D4F275E1A4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4F8-459A-8794-5D4F275E1A41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44F8-459A-8794-5D4F275E1A4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4F8-459A-8794-5D4F275E1A41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44F8-459A-8794-5D4F275E1A4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4F8-459A-8794-5D4F275E1A41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44F8-459A-8794-5D4F275E1A4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4F8-459A-8794-5D4F275E1A41}"/>
              </c:ext>
            </c:extLst>
          </c:dPt>
          <c:dLbls>
            <c:spPr>
              <a:noFill/>
            </c:spPr>
            <c:txPr>
              <a:bodyPr rot="-5400000"/>
              <a:lstStyle/>
              <a:p>
                <a:pPr>
                  <a:defRPr sz="7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[1]prod_value!$B$5:$L$5</c:f>
              <c:strCache>
                <c:ptCount val="11"/>
                <c:pt idx="0">
                  <c:v>US </c:v>
                </c:pt>
                <c:pt idx="1">
                  <c:v>CO</c:v>
                </c:pt>
                <c:pt idx="2">
                  <c:v>EC</c:v>
                </c:pt>
                <c:pt idx="3">
                  <c:v>CN</c:v>
                </c:pt>
                <c:pt idx="4">
                  <c:v>JP</c:v>
                </c:pt>
                <c:pt idx="5">
                  <c:v>NL</c:v>
                </c:pt>
                <c:pt idx="6">
                  <c:v>DE</c:v>
                </c:pt>
                <c:pt idx="7">
                  <c:v>ES</c:v>
                </c:pt>
                <c:pt idx="8">
                  <c:v>FR</c:v>
                </c:pt>
                <c:pt idx="9">
                  <c:v>UK </c:v>
                </c:pt>
                <c:pt idx="10">
                  <c:v>0</c:v>
                </c:pt>
              </c:strCache>
            </c:strRef>
          </c:cat>
          <c:val>
            <c:numRef>
              <c:f>[1]prod_value!$B$12:$L$12</c:f>
              <c:numCache>
                <c:formatCode>General</c:formatCode>
                <c:ptCount val="11"/>
                <c:pt idx="0">
                  <c:v>4583</c:v>
                </c:pt>
                <c:pt idx="1">
                  <c:v>993</c:v>
                </c:pt>
                <c:pt idx="2">
                  <c:v>600</c:v>
                </c:pt>
                <c:pt idx="3">
                  <c:v>4974</c:v>
                </c:pt>
                <c:pt idx="5">
                  <c:v>2292</c:v>
                </c:pt>
                <c:pt idx="6">
                  <c:v>1361</c:v>
                </c:pt>
                <c:pt idx="7">
                  <c:v>852</c:v>
                </c:pt>
                <c:pt idx="8">
                  <c:v>981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4F8-459A-8794-5D4F275E1A41}"/>
            </c:ext>
          </c:extLst>
        </c:ser>
        <c:ser>
          <c:idx val="1"/>
          <c:order val="1"/>
          <c:tx>
            <c:strRef>
              <c:f>[1]prod_value!$A$13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>
              <a:outerShdw sx="1000" sy="1000" rotWithShape="0">
                <a:srgbClr val="000000"/>
              </a:outerShdw>
            </a:effectLst>
          </c:spPr>
          <c:invertIfNegative val="0"/>
          <c:dPt>
            <c:idx val="1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sx="1000" sy="1000" rotWithShape="0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44F8-459A-8794-5D4F275E1A4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sx="1000" sy="1000" rotWithShape="0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44F8-459A-8794-5D4F275E1A4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sx="1000" sy="1000" rotWithShape="0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44F8-459A-8794-5D4F275E1A4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sx="1000" sy="1000" rotWithShape="0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44F8-459A-8794-5D4F275E1A4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sx="1000" sy="1000" rotWithShape="0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44F8-459A-8794-5D4F275E1A4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sx="1000" sy="1000" rotWithShape="0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44F8-459A-8794-5D4F275E1A4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sx="1000" sy="1000" rotWithShape="0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44F8-459A-8794-5D4F275E1A4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sx="1000" sy="1000" rotWithShape="0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44F8-459A-8794-5D4F275E1A4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sx="1000" sy="1000" rotWithShape="0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4-44F8-459A-8794-5D4F275E1A41}"/>
              </c:ext>
            </c:extLst>
          </c:dPt>
          <c:cat>
            <c:strRef>
              <c:f>[1]prod_value!$B$5:$L$5</c:f>
              <c:strCache>
                <c:ptCount val="11"/>
                <c:pt idx="0">
                  <c:v>US </c:v>
                </c:pt>
                <c:pt idx="1">
                  <c:v>CO</c:v>
                </c:pt>
                <c:pt idx="2">
                  <c:v>EC</c:v>
                </c:pt>
                <c:pt idx="3">
                  <c:v>CN</c:v>
                </c:pt>
                <c:pt idx="4">
                  <c:v>JP</c:v>
                </c:pt>
                <c:pt idx="5">
                  <c:v>NL</c:v>
                </c:pt>
                <c:pt idx="6">
                  <c:v>DE</c:v>
                </c:pt>
                <c:pt idx="7">
                  <c:v>ES</c:v>
                </c:pt>
                <c:pt idx="8">
                  <c:v>FR</c:v>
                </c:pt>
                <c:pt idx="9">
                  <c:v>UK </c:v>
                </c:pt>
                <c:pt idx="10">
                  <c:v>0</c:v>
                </c:pt>
              </c:strCache>
            </c:strRef>
          </c:cat>
          <c:val>
            <c:numRef>
              <c:f>[1]prod_value!$B$13:$L$13</c:f>
              <c:numCache>
                <c:formatCode>General</c:formatCode>
                <c:ptCount val="11"/>
                <c:pt idx="0">
                  <c:v>0</c:v>
                </c:pt>
                <c:pt idx="1">
                  <c:v>1010</c:v>
                </c:pt>
                <c:pt idx="2">
                  <c:v>630</c:v>
                </c:pt>
                <c:pt idx="3">
                  <c:v>5095</c:v>
                </c:pt>
                <c:pt idx="5">
                  <c:v>2329</c:v>
                </c:pt>
                <c:pt idx="6">
                  <c:v>1310</c:v>
                </c:pt>
                <c:pt idx="7">
                  <c:v>945</c:v>
                </c:pt>
                <c:pt idx="8">
                  <c:v>997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44F8-459A-8794-5D4F275E1A41}"/>
            </c:ext>
          </c:extLst>
        </c:ser>
        <c:ser>
          <c:idx val="2"/>
          <c:order val="2"/>
          <c:tx>
            <c:strRef>
              <c:f>[1]prod_value!$A$14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44F8-459A-8794-5D4F275E1A4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44F8-459A-8794-5D4F275E1A4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44F8-459A-8794-5D4F275E1A4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44F8-459A-8794-5D4F275E1A4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44F8-459A-8794-5D4F275E1A4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1-44F8-459A-8794-5D4F275E1A4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3-44F8-459A-8794-5D4F275E1A4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5-44F8-459A-8794-5D4F275E1A4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7-44F8-459A-8794-5D4F275E1A4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9-44F8-459A-8794-5D4F275E1A41}"/>
              </c:ext>
            </c:extLst>
          </c:dPt>
          <c:cat>
            <c:strRef>
              <c:f>[1]prod_value!$B$5:$L$5</c:f>
              <c:strCache>
                <c:ptCount val="11"/>
                <c:pt idx="0">
                  <c:v>US </c:v>
                </c:pt>
                <c:pt idx="1">
                  <c:v>CO</c:v>
                </c:pt>
                <c:pt idx="2">
                  <c:v>EC</c:v>
                </c:pt>
                <c:pt idx="3">
                  <c:v>CN</c:v>
                </c:pt>
                <c:pt idx="4">
                  <c:v>JP</c:v>
                </c:pt>
                <c:pt idx="5">
                  <c:v>NL</c:v>
                </c:pt>
                <c:pt idx="6">
                  <c:v>DE</c:v>
                </c:pt>
                <c:pt idx="7">
                  <c:v>ES</c:v>
                </c:pt>
                <c:pt idx="8">
                  <c:v>FR</c:v>
                </c:pt>
                <c:pt idx="9">
                  <c:v>UK </c:v>
                </c:pt>
                <c:pt idx="10">
                  <c:v>0</c:v>
                </c:pt>
              </c:strCache>
            </c:strRef>
          </c:cat>
          <c:val>
            <c:numRef>
              <c:f>[1]prod_value!$B$14:$L$14</c:f>
              <c:numCache>
                <c:formatCode>General</c:formatCode>
                <c:ptCount val="11"/>
                <c:pt idx="0">
                  <c:v>0</c:v>
                </c:pt>
                <c:pt idx="1">
                  <c:v>1043</c:v>
                </c:pt>
                <c:pt idx="2">
                  <c:v>691</c:v>
                </c:pt>
                <c:pt idx="3">
                  <c:v>5070</c:v>
                </c:pt>
                <c:pt idx="5">
                  <c:v>2342</c:v>
                </c:pt>
                <c:pt idx="6">
                  <c:v>1143</c:v>
                </c:pt>
                <c:pt idx="7">
                  <c:v>1037</c:v>
                </c:pt>
                <c:pt idx="8">
                  <c:v>966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A-44F8-459A-8794-5D4F275E1A41}"/>
            </c:ext>
          </c:extLst>
        </c:ser>
        <c:ser>
          <c:idx val="3"/>
          <c:order val="3"/>
          <c:tx>
            <c:strRef>
              <c:f>[1]prod_value!$A$15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C-44F8-459A-8794-5D4F275E1A4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E-44F8-459A-8794-5D4F275E1A4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0-44F8-459A-8794-5D4F275E1A4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2-44F8-459A-8794-5D4F275E1A4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4-44F8-459A-8794-5D4F275E1A4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6-44F8-459A-8794-5D4F275E1A4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8-44F8-459A-8794-5D4F275E1A4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A-44F8-459A-8794-5D4F275E1A4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C-44F8-459A-8794-5D4F275E1A41}"/>
              </c:ext>
            </c:extLst>
          </c:dPt>
          <c:cat>
            <c:strRef>
              <c:f>[1]prod_value!$B$5:$L$5</c:f>
              <c:strCache>
                <c:ptCount val="11"/>
                <c:pt idx="0">
                  <c:v>US </c:v>
                </c:pt>
                <c:pt idx="1">
                  <c:v>CO</c:v>
                </c:pt>
                <c:pt idx="2">
                  <c:v>EC</c:v>
                </c:pt>
                <c:pt idx="3">
                  <c:v>CN</c:v>
                </c:pt>
                <c:pt idx="4">
                  <c:v>JP</c:v>
                </c:pt>
                <c:pt idx="5">
                  <c:v>NL</c:v>
                </c:pt>
                <c:pt idx="6">
                  <c:v>DE</c:v>
                </c:pt>
                <c:pt idx="7">
                  <c:v>ES</c:v>
                </c:pt>
                <c:pt idx="8">
                  <c:v>FR</c:v>
                </c:pt>
                <c:pt idx="9">
                  <c:v>UK </c:v>
                </c:pt>
                <c:pt idx="10">
                  <c:v>0</c:v>
                </c:pt>
              </c:strCache>
            </c:strRef>
          </c:cat>
          <c:val>
            <c:numRef>
              <c:f>[1]prod_value!$B$15:$L$15</c:f>
              <c:numCache>
                <c:formatCode>General</c:formatCode>
                <c:ptCount val="11"/>
                <c:pt idx="0">
                  <c:v>0</c:v>
                </c:pt>
                <c:pt idx="1">
                  <c:v>1175</c:v>
                </c:pt>
                <c:pt idx="2">
                  <c:v>739</c:v>
                </c:pt>
                <c:pt idx="3">
                  <c:v>6231</c:v>
                </c:pt>
                <c:pt idx="5">
                  <c:v>2373</c:v>
                </c:pt>
                <c:pt idx="6">
                  <c:v>1112</c:v>
                </c:pt>
                <c:pt idx="7">
                  <c:v>724</c:v>
                </c:pt>
                <c:pt idx="8">
                  <c:v>1675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D-44F8-459A-8794-5D4F275E1A41}"/>
            </c:ext>
          </c:extLst>
        </c:ser>
        <c:ser>
          <c:idx val="4"/>
          <c:order val="4"/>
          <c:tx>
            <c:strRef>
              <c:f>[1]prod_value!$A$16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4E-44F8-459A-8794-5D4F275E1A4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0-44F8-459A-8794-5D4F275E1A41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51-44F8-459A-8794-5D4F275E1A4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3-44F8-459A-8794-5D4F275E1A4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5-44F8-459A-8794-5D4F275E1A4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2540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7-44F8-459A-8794-5D4F275E1A41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58-44F8-459A-8794-5D4F275E1A4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A-44F8-459A-8794-5D4F275E1A41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5B-44F8-459A-8794-5D4F275E1A41}"/>
              </c:ext>
            </c:extLst>
          </c:dPt>
          <c:cat>
            <c:strRef>
              <c:f>[1]prod_value!$B$5:$L$5</c:f>
              <c:strCache>
                <c:ptCount val="11"/>
                <c:pt idx="0">
                  <c:v>US </c:v>
                </c:pt>
                <c:pt idx="1">
                  <c:v>CO</c:v>
                </c:pt>
                <c:pt idx="2">
                  <c:v>EC</c:v>
                </c:pt>
                <c:pt idx="3">
                  <c:v>CN</c:v>
                </c:pt>
                <c:pt idx="4">
                  <c:v>JP</c:v>
                </c:pt>
                <c:pt idx="5">
                  <c:v>NL</c:v>
                </c:pt>
                <c:pt idx="6">
                  <c:v>DE</c:v>
                </c:pt>
                <c:pt idx="7">
                  <c:v>ES</c:v>
                </c:pt>
                <c:pt idx="8">
                  <c:v>FR</c:v>
                </c:pt>
                <c:pt idx="9">
                  <c:v>UK </c:v>
                </c:pt>
                <c:pt idx="10">
                  <c:v>0</c:v>
                </c:pt>
              </c:strCache>
            </c:strRef>
          </c:cat>
          <c:val>
            <c:numRef>
              <c:f>[1]prod_value!$B$16:$L$16</c:f>
              <c:numCache>
                <c:formatCode>General</c:formatCode>
                <c:ptCount val="11"/>
                <c:pt idx="0">
                  <c:v>0</c:v>
                </c:pt>
                <c:pt idx="1">
                  <c:v>1195</c:v>
                </c:pt>
                <c:pt idx="2">
                  <c:v>725</c:v>
                </c:pt>
                <c:pt idx="3">
                  <c:v>6598</c:v>
                </c:pt>
                <c:pt idx="5">
                  <c:v>2440</c:v>
                </c:pt>
                <c:pt idx="6">
                  <c:v>1133</c:v>
                </c:pt>
                <c:pt idx="7">
                  <c:v>720</c:v>
                </c:pt>
                <c:pt idx="8">
                  <c:v>1576</c:v>
                </c:pt>
                <c:pt idx="9">
                  <c:v>484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C-44F8-459A-8794-5D4F275E1A41}"/>
            </c:ext>
          </c:extLst>
        </c:ser>
        <c:ser>
          <c:idx val="0"/>
          <c:order val="5"/>
          <c:tx>
            <c:strRef>
              <c:f>[1]prod_value!$A$17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72-44F8-459A-8794-5D4F275E1A41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E-44F8-459A-8794-5D4F275E1A4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75-44F8-459A-8794-5D4F275E1A4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77-44F8-459A-8794-5D4F275E1A4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0-44F8-459A-8794-5D4F275E1A41}"/>
              </c:ext>
            </c:extLst>
          </c:dPt>
          <c:dLbls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1-44F8-459A-8794-5D4F275E1A4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E-44F8-459A-8794-5D4F275E1A4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74-379A-4499-BFE1-A33E321F837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2-44F8-459A-8794-5D4F275E1A4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77-44F8-459A-8794-5D4F275E1A4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76-379A-4499-BFE1-A33E321F837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0-44F8-459A-8794-5D4F275E1A41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77-1718-4D07-8FDE-097F39CFC3F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ysClr val="windowText" lastClr="000000"/>
                    </a:solidFill>
                    <a:latin typeface="Arial Narrow" panose="020B0606020202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[1]prod_value!$B$5:$L$5</c:f>
              <c:strCache>
                <c:ptCount val="11"/>
                <c:pt idx="0">
                  <c:v>US </c:v>
                </c:pt>
                <c:pt idx="1">
                  <c:v>CO</c:v>
                </c:pt>
                <c:pt idx="2">
                  <c:v>EC</c:v>
                </c:pt>
                <c:pt idx="3">
                  <c:v>CN</c:v>
                </c:pt>
                <c:pt idx="4">
                  <c:v>JP</c:v>
                </c:pt>
                <c:pt idx="5">
                  <c:v>NL</c:v>
                </c:pt>
                <c:pt idx="6">
                  <c:v>DE</c:v>
                </c:pt>
                <c:pt idx="7">
                  <c:v>ES</c:v>
                </c:pt>
                <c:pt idx="8">
                  <c:v>FR</c:v>
                </c:pt>
                <c:pt idx="9">
                  <c:v>UK </c:v>
                </c:pt>
                <c:pt idx="10">
                  <c:v>0</c:v>
                </c:pt>
              </c:strCache>
            </c:strRef>
          </c:cat>
          <c:val>
            <c:numRef>
              <c:f>[1]prod_value!$B$17:$L$17</c:f>
              <c:numCache>
                <c:formatCode>General</c:formatCode>
                <c:ptCount val="11"/>
                <c:pt idx="0">
                  <c:v>5481</c:v>
                </c:pt>
                <c:pt idx="1">
                  <c:v>1249</c:v>
                </c:pt>
                <c:pt idx="2">
                  <c:v>780</c:v>
                </c:pt>
                <c:pt idx="3">
                  <c:v>7553</c:v>
                </c:pt>
                <c:pt idx="5">
                  <c:v>2435</c:v>
                </c:pt>
                <c:pt idx="6">
                  <c:v>1273</c:v>
                </c:pt>
                <c:pt idx="7">
                  <c:v>703</c:v>
                </c:pt>
                <c:pt idx="8">
                  <c:v>921</c:v>
                </c:pt>
                <c:pt idx="9">
                  <c:v>477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3-44F8-459A-8794-5D4F275E1A41}"/>
            </c:ext>
          </c:extLst>
        </c:ser>
        <c:ser>
          <c:idx val="5"/>
          <c:order val="6"/>
          <c:tx>
            <c:strRef>
              <c:f>[1]prod_value!$A$18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F-379A-4499-BFE1-A33E321F837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71-379A-4499-BFE1-A33E321F837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73-379A-4499-BFE1-A33E321F837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75-379A-4499-BFE1-A33E321F837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77-379A-4499-BFE1-A33E321F837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79-379A-4499-BFE1-A33E321F837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7A-379A-4499-BFE1-A33E321F837D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76-1718-4D07-8FDE-097F39CFC3F6}"/>
              </c:ext>
            </c:extLst>
          </c:dPt>
          <c:val>
            <c:numRef>
              <c:f>[1]prod_value!$B$18:$K$18</c:f>
              <c:numCache>
                <c:formatCode>General</c:formatCode>
                <c:ptCount val="10"/>
                <c:pt idx="1">
                  <c:v>1245</c:v>
                </c:pt>
                <c:pt idx="2">
                  <c:v>721</c:v>
                </c:pt>
                <c:pt idx="3">
                  <c:v>7739</c:v>
                </c:pt>
                <c:pt idx="5">
                  <c:v>2331</c:v>
                </c:pt>
                <c:pt idx="6">
                  <c:v>1179</c:v>
                </c:pt>
                <c:pt idx="7">
                  <c:v>734</c:v>
                </c:pt>
                <c:pt idx="8">
                  <c:v>941</c:v>
                </c:pt>
                <c:pt idx="9">
                  <c:v>485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D-379A-4499-BFE1-A33E321F837D}"/>
            </c:ext>
          </c:extLst>
        </c:ser>
        <c:ser>
          <c:idx val="7"/>
          <c:order val="7"/>
          <c:tx>
            <c:strRef>
              <c:f>[1]prod_value!$A$19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AEC87A"/>
            </a:solidFill>
          </c:spPr>
          <c:invertIfNegative val="0"/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70-379A-4499-BFE1-A33E321F837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72-379A-4499-BFE1-A33E321F837D}"/>
              </c:ext>
            </c:extLst>
          </c:dPt>
          <c:dPt>
            <c:idx val="6"/>
            <c:invertIfNegative val="0"/>
            <c:bubble3D val="0"/>
            <c:spPr>
              <a:solidFill>
                <a:srgbClr val="6993C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78-379A-4499-BFE1-A33E321F837D}"/>
              </c:ext>
            </c:extLst>
          </c:dPt>
          <c:dPt>
            <c:idx val="8"/>
            <c:invertIfNegative val="0"/>
            <c:bubble3D val="0"/>
            <c:spPr>
              <a:solidFill>
                <a:srgbClr val="6993C5"/>
              </a:solidFill>
            </c:spPr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78-1718-4D07-8FDE-097F39CFC3F6}"/>
              </c:ext>
            </c:extLst>
          </c:dPt>
          <c:val>
            <c:numRef>
              <c:f>[1]prod_value!$B$19:$K$19</c:f>
              <c:numCache>
                <c:formatCode>General</c:formatCode>
                <c:ptCount val="10"/>
                <c:pt idx="1">
                  <c:v>1329</c:v>
                </c:pt>
                <c:pt idx="2">
                  <c:v>786</c:v>
                </c:pt>
                <c:pt idx="3">
                  <c:v>0</c:v>
                </c:pt>
                <c:pt idx="5">
                  <c:v>2380</c:v>
                </c:pt>
                <c:pt idx="6">
                  <c:v>1391</c:v>
                </c:pt>
                <c:pt idx="7">
                  <c:v>857</c:v>
                </c:pt>
                <c:pt idx="8">
                  <c:v>955</c:v>
                </c:pt>
                <c:pt idx="9">
                  <c:v>515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E-379A-4499-BFE1-A33E321F837D}"/>
            </c:ext>
          </c:extLst>
        </c:ser>
        <c:ser>
          <c:idx val="8"/>
          <c:order val="8"/>
          <c:tx>
            <c:strRef>
              <c:f>[1]prod_value!$A$20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rgbClr val="6993C5"/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</c:dPt>
          <c:val>
            <c:numRef>
              <c:f>[1]prod_value!$B$20:$K$20</c:f>
              <c:numCache>
                <c:formatCode>General</c:formatCode>
                <c:ptCount val="10"/>
                <c:pt idx="0">
                  <c:v>0</c:v>
                </c:pt>
                <c:pt idx="1">
                  <c:v>1247</c:v>
                </c:pt>
                <c:pt idx="2">
                  <c:v>741</c:v>
                </c:pt>
                <c:pt idx="3">
                  <c:v>0</c:v>
                </c:pt>
                <c:pt idx="4">
                  <c:v>0</c:v>
                </c:pt>
                <c:pt idx="5">
                  <c:v>2260</c:v>
                </c:pt>
                <c:pt idx="6">
                  <c:v>1288</c:v>
                </c:pt>
                <c:pt idx="7">
                  <c:v>692</c:v>
                </c:pt>
                <c:pt idx="8">
                  <c:v>956</c:v>
                </c:pt>
                <c:pt idx="9">
                  <c:v>478</c:v>
                </c:pt>
              </c:numCache>
            </c:numRef>
          </c:val>
        </c:ser>
        <c:ser>
          <c:idx val="9"/>
          <c:order val="9"/>
          <c:tx>
            <c:strRef>
              <c:f>[1]prod_value!$A$21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latin typeface="Arial Narrow" panose="020B060602020203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[1]prod_value!$B$21:$K$21</c:f>
              <c:numCache>
                <c:formatCode>General</c:formatCode>
                <c:ptCount val="10"/>
                <c:pt idx="1">
                  <c:v>1476</c:v>
                </c:pt>
                <c:pt idx="2">
                  <c:v>795</c:v>
                </c:pt>
                <c:pt idx="9">
                  <c:v>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axId val="307521744"/>
        <c:axId val="306549880"/>
      </c:barChart>
      <c:catAx>
        <c:axId val="30752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06549880"/>
        <c:crosses val="autoZero"/>
        <c:auto val="1"/>
        <c:lblAlgn val="ctr"/>
        <c:lblOffset val="100"/>
        <c:tickLblSkip val="1"/>
        <c:noMultiLvlLbl val="0"/>
      </c:catAx>
      <c:valAx>
        <c:axId val="306549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numFmt formatCode="#\ ###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07521744"/>
        <c:crosses val="autoZero"/>
        <c:crossBetween val="between"/>
      </c:valAx>
    </c:plotArea>
    <c:plotVisOnly val="0"/>
    <c:dispBlanksAs val="gap"/>
    <c:showDLblsOverMax val="0"/>
  </c:chart>
  <c:spPr>
    <a:solidFill>
      <a:schemeClr val="lt1"/>
    </a:solidFill>
    <a:ln w="254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459185618557457"/>
          <c:y val="2.7835768963117607E-2"/>
          <c:w val="0.64653015440109096"/>
          <c:h val="0.9081976339596381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France!$D$102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7200398832827457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665-4599-8DB1-3A600E9AB0E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2009853516913738E-2"/>
                  <c:y val="2.783576896311760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665-4599-8DB1-3A600E9AB0E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3974984970454113E-2"/>
                  <c:y val="-1.0206330715406424E-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665-4599-8DB1-3A600E9AB0E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3549465534685197E-2"/>
                  <c:y val="5.567153792623521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665-4599-8DB1-3A600E9AB0E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0800231674951238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665-4599-8DB1-3A600E9AB0E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239742518218742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665-4599-8DB1-3A600E9AB0E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2134273229812754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665-4599-8DB1-3A600E9AB0E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23519685039370078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665-4599-8DB1-3A600E9AB0E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3574942447836478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665-4599-8DB1-3A600E9AB0E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'[7]Sales figures'!$B$17:$B$25</c:f>
              <c:strCache>
                <c:ptCount val="9"/>
                <c:pt idx="0">
                  <c:v>Bulbs</c:v>
                </c:pt>
                <c:pt idx="1">
                  <c:v>Young plants (Pot, bedding plants) </c:v>
                </c:pt>
                <c:pt idx="2">
                  <c:v>Young plants (Nursery stock)</c:v>
                </c:pt>
                <c:pt idx="3">
                  <c:v>Perennials </c:v>
                </c:pt>
                <c:pt idx="4">
                  <c:v>Cut flowers</c:v>
                </c:pt>
                <c:pt idx="5">
                  <c:v>Others</c:v>
                </c:pt>
                <c:pt idx="6">
                  <c:v>Bedding plants</c:v>
                </c:pt>
                <c:pt idx="7">
                  <c:v>Pot plants</c:v>
                </c:pt>
                <c:pt idx="8">
                  <c:v>Nursery stock</c:v>
                </c:pt>
              </c:strCache>
            </c:strRef>
          </c:cat>
          <c:val>
            <c:numRef>
              <c:f>France!$D$103:$D$111</c:f>
              <c:numCache>
                <c:formatCode>General</c:formatCode>
                <c:ptCount val="9"/>
                <c:pt idx="0">
                  <c:v>21</c:v>
                </c:pt>
                <c:pt idx="1">
                  <c:v>28</c:v>
                </c:pt>
                <c:pt idx="2">
                  <c:v>68</c:v>
                </c:pt>
                <c:pt idx="3">
                  <c:v>93</c:v>
                </c:pt>
                <c:pt idx="4">
                  <c:v>85</c:v>
                </c:pt>
                <c:pt idx="5">
                  <c:v>118</c:v>
                </c:pt>
                <c:pt idx="6">
                  <c:v>236</c:v>
                </c:pt>
                <c:pt idx="7">
                  <c:v>279</c:v>
                </c:pt>
                <c:pt idx="8">
                  <c:v>491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665-4599-8DB1-3A600E9AB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2197176"/>
        <c:axId val="352190512"/>
      </c:barChart>
      <c:catAx>
        <c:axId val="352197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2190512"/>
        <c:crosses val="autoZero"/>
        <c:auto val="1"/>
        <c:lblAlgn val="ctr"/>
        <c:lblOffset val="100"/>
        <c:noMultiLvlLbl val="0"/>
      </c:catAx>
      <c:valAx>
        <c:axId val="35219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219717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08827459170569"/>
          <c:y val="0.20132161445920954"/>
          <c:w val="0.47672984040092187"/>
          <c:h val="0.70066589133985369"/>
        </c:manualLayout>
      </c:layout>
      <c:pieChart>
        <c:varyColors val="1"/>
        <c:ser>
          <c:idx val="0"/>
          <c:order val="0"/>
          <c:tx>
            <c:strRef>
              <c:f>'[8]Retail value'!$G$24</c:f>
              <c:strCache>
                <c:ptCount val="1"/>
                <c:pt idx="0">
                  <c:v>2020</c:v>
                </c:pt>
              </c:strCache>
            </c:strRef>
          </c:tx>
          <c:explosion val="1"/>
          <c:dPt>
            <c:idx val="0"/>
            <c:bubble3D val="0"/>
            <c:explosion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97-4E25-862A-AC86FE09F2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97-4E25-862A-AC86FE09F2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97-4E25-862A-AC86FE09F2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97-4E25-862A-AC86FE09F29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097-4E25-862A-AC86FE09F29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097-4E25-862A-AC86FE09F29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097-4E25-862A-AC86FE09F29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097-4E25-862A-AC86FE09F29E}"/>
              </c:ext>
            </c:extLst>
          </c:dPt>
          <c:dLbls>
            <c:dLbl>
              <c:idx val="0"/>
              <c:layout>
                <c:manualLayout>
                  <c:x val="5.0993477056686026E-2"/>
                  <c:y val="-1.7245461163191103E-2"/>
                </c:manualLayout>
              </c:layout>
              <c:tx>
                <c:rich>
                  <a:bodyPr/>
                  <a:lstStyle/>
                  <a:p>
                    <a:fld id="{EF5F77D4-6FE2-4405-B117-1BB65F78CA58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 </a:t>
                    </a:r>
                  </a:p>
                  <a:p>
                    <a:fld id="{BA25BACE-FC8A-4102-BDF8-A3149605AAF8}" type="VALUE">
                      <a:rPr lang="en-US" baseline="0"/>
                      <a:pPr/>
                      <a:t>[WERT]</a:t>
                    </a:fld>
                    <a:r>
                      <a:rPr lang="en-US" baseline="0"/>
                      <a:t> billion EUR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097-4E25-862A-AC86FE09F29E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6.1246647708977003E-2"/>
                  <c:y val="-1.0367978925048451E-2"/>
                </c:manualLayout>
              </c:layout>
              <c:tx>
                <c:rich>
                  <a:bodyPr/>
                  <a:lstStyle/>
                  <a:p>
                    <a:fld id="{3AD0F961-4FB6-412B-A151-3B280B245E7C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 </a:t>
                    </a:r>
                  </a:p>
                  <a:p>
                    <a:fld id="{0B9FF204-5AFC-44D5-AEAA-8D8417B9F7E4}" type="VALUE">
                      <a:rPr lang="en-US" baseline="0"/>
                      <a:pPr/>
                      <a:t>[WERT]</a:t>
                    </a:fld>
                    <a:r>
                      <a:rPr lang="en-US" baseline="0"/>
                      <a:t> billion EUR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097-4E25-862A-AC86FE09F29E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4.4983839230231762E-4"/>
                  <c:y val="2.2958179603836955E-2"/>
                </c:manualLayout>
              </c:layout>
              <c:tx>
                <c:rich>
                  <a:bodyPr/>
                  <a:lstStyle/>
                  <a:p>
                    <a:fld id="{424FE999-1AB5-4C61-9E23-F1F5F1408CBE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 </a:t>
                    </a:r>
                    <a:fld id="{FA128FA8-4D7D-43F3-BC4F-A39C4451EB59}" type="VALUE">
                      <a:rPr lang="en-US" baseline="0"/>
                      <a:pPr/>
                      <a:t>[WERT]</a:t>
                    </a:fld>
                    <a:r>
                      <a:rPr lang="en-US" baseline="0"/>
                      <a:t> billion EUR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097-4E25-862A-AC86FE09F29E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6.8665568369028013E-2"/>
                  <c:y val="-0.10098008935323763"/>
                </c:manualLayout>
              </c:layout>
              <c:tx>
                <c:rich>
                  <a:bodyPr/>
                  <a:lstStyle/>
                  <a:p>
                    <a:fld id="{B0B0EF47-29E3-4026-81FE-199FDAFDEC03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 </a:t>
                    </a:r>
                  </a:p>
                  <a:p>
                    <a:fld id="{11F0EC30-A500-470C-8A74-5F9E0124638B}" type="VALUE">
                      <a:rPr lang="en-US" baseline="0"/>
                      <a:pPr/>
                      <a:t>[WERT]</a:t>
                    </a:fld>
                    <a:r>
                      <a:rPr lang="en-US" baseline="0"/>
                      <a:t> billion EUR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097-4E25-862A-AC86FE09F29E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-1.2114828315323836E-2"/>
                  <c:y val="1.5067523339243612E-2"/>
                </c:manualLayout>
              </c:layout>
              <c:tx>
                <c:rich>
                  <a:bodyPr/>
                  <a:lstStyle/>
                  <a:p>
                    <a:fld id="{DDEC215B-621A-421B-A9E9-A87504016E30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 </a:t>
                    </a:r>
                  </a:p>
                  <a:p>
                    <a:fld id="{EDDF4B9F-7478-45C7-B442-896BDAF0EA6F}" type="VALUE">
                      <a:rPr lang="en-US" baseline="0"/>
                      <a:pPr/>
                      <a:t>[WERT]</a:t>
                    </a:fld>
                    <a:r>
                      <a:rPr lang="en-US" baseline="0"/>
                      <a:t> billion EUR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097-4E25-862A-AC86FE09F29E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F50DB05-D4D3-4BE7-8930-C9E300D1DE37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 </a:t>
                    </a:r>
                  </a:p>
                  <a:p>
                    <a:fld id="{00E9361D-A5FD-430F-B52D-D768240167F8}" type="VALUE">
                      <a:rPr lang="en-US" baseline="0"/>
                      <a:pPr/>
                      <a:t>[WERT]</a:t>
                    </a:fld>
                    <a:r>
                      <a:rPr lang="en-US" baseline="0"/>
                      <a:t> billion EUR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097-4E25-862A-AC86FE09F29E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1.9345604863642456E-4"/>
                  <c:y val="9.2962955901698726E-3"/>
                </c:manualLayout>
              </c:layout>
              <c:tx>
                <c:rich>
                  <a:bodyPr/>
                  <a:lstStyle/>
                  <a:p>
                    <a:fld id="{16754B27-22B4-4B7E-B872-6BA16A7B448D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 </a:t>
                    </a:r>
                  </a:p>
                  <a:p>
                    <a:fld id="{4116B20A-DB6D-4D22-8154-5BA494E7EB90}" type="VALUE">
                      <a:rPr lang="en-US" baseline="0"/>
                      <a:pPr/>
                      <a:t>[WERT]</a:t>
                    </a:fld>
                    <a:r>
                      <a:rPr lang="en-US" baseline="0"/>
                      <a:t> billion EUR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097-4E25-862A-AC86FE09F29E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0.15103754534801767"/>
                  <c:y val="-1.0228212998798879E-2"/>
                </c:manualLayout>
              </c:layout>
              <c:tx>
                <c:rich>
                  <a:bodyPr/>
                  <a:lstStyle/>
                  <a:p>
                    <a:fld id="{C5C53628-7AA1-4199-8C8D-68DF3C16F542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 </a:t>
                    </a:r>
                  </a:p>
                  <a:p>
                    <a:fld id="{1F9EB97B-3A38-4B94-BC4A-C9C0488EF818}" type="VALUE">
                      <a:rPr lang="en-US" baseline="0"/>
                      <a:pPr/>
                      <a:t>[WERT]</a:t>
                    </a:fld>
                    <a:r>
                      <a:rPr lang="en-US" baseline="0"/>
                      <a:t> billion EUR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097-4E25-862A-AC86FE09F29E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'[8]Retail value'!$A$25:$A$32</c:f>
              <c:strCache>
                <c:ptCount val="8"/>
                <c:pt idx="0">
                  <c:v>Cut flowers</c:v>
                </c:pt>
                <c:pt idx="1">
                  <c:v>     Flowering indoor plants</c:v>
                </c:pt>
                <c:pt idx="2">
                  <c:v>     Green indoor plants</c:v>
                </c:pt>
                <c:pt idx="3">
                  <c:v>   Bedding plants </c:v>
                </c:pt>
                <c:pt idx="4">
                  <c:v>   Perennials </c:v>
                </c:pt>
                <c:pt idx="5">
                  <c:v>   Herbs in pots</c:v>
                </c:pt>
                <c:pt idx="6">
                  <c:v>   Trees and shrubs</c:v>
                </c:pt>
                <c:pt idx="7">
                  <c:v>   Bulbs</c:v>
                </c:pt>
              </c:strCache>
            </c:strRef>
          </c:cat>
          <c:val>
            <c:numRef>
              <c:f>'[8]Retail value'!$G$25:$G$32</c:f>
              <c:numCache>
                <c:formatCode>General</c:formatCode>
                <c:ptCount val="8"/>
                <c:pt idx="0">
                  <c:v>3.1960000000000002</c:v>
                </c:pt>
                <c:pt idx="1">
                  <c:v>1.034</c:v>
                </c:pt>
                <c:pt idx="2">
                  <c:v>0.56400000000000006</c:v>
                </c:pt>
                <c:pt idx="3">
                  <c:v>1.88</c:v>
                </c:pt>
                <c:pt idx="4">
                  <c:v>0.65800000000000003</c:v>
                </c:pt>
                <c:pt idx="5">
                  <c:v>0.28200000000000003</c:v>
                </c:pt>
                <c:pt idx="6">
                  <c:v>1.504</c:v>
                </c:pt>
                <c:pt idx="7">
                  <c:v>0.28200000000000003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4097-4E25-862A-AC86FE09F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08827459170569"/>
          <c:y val="0.20132161445920954"/>
          <c:w val="0.47672984040092187"/>
          <c:h val="0.70066589133985369"/>
        </c:manualLayout>
      </c:layout>
      <c:pieChart>
        <c:varyColors val="1"/>
        <c:ser>
          <c:idx val="0"/>
          <c:order val="0"/>
          <c:tx>
            <c:strRef>
              <c:f>Germany!$I$354</c:f>
              <c:strCache>
                <c:ptCount val="1"/>
                <c:pt idx="0">
                  <c:v>2021</c:v>
                </c:pt>
              </c:strCache>
            </c:strRef>
          </c:tx>
          <c:explosion val="1"/>
          <c:dPt>
            <c:idx val="0"/>
            <c:bubble3D val="0"/>
            <c:explosion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71-4565-9828-03294B42A8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71-4565-9828-03294B42A8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71-4565-9828-03294B42A8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71-4565-9828-03294B42A85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071-4565-9828-03294B42A85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071-4565-9828-03294B42A85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071-4565-9828-03294B42A85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071-4565-9828-03294B42A852}"/>
              </c:ext>
            </c:extLst>
          </c:dPt>
          <c:dLbls>
            <c:dLbl>
              <c:idx val="0"/>
              <c:layout>
                <c:manualLayout>
                  <c:x val="5.0993477056686026E-2"/>
                  <c:y val="-1.7245461163191103E-2"/>
                </c:manualLayout>
              </c:layout>
              <c:tx>
                <c:rich>
                  <a:bodyPr/>
                  <a:lstStyle/>
                  <a:p>
                    <a:fld id="{EF5F77D4-6FE2-4405-B117-1BB65F78CA58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 </a:t>
                    </a:r>
                  </a:p>
                  <a:p>
                    <a:fld id="{BA25BACE-FC8A-4102-BDF8-A3149605AAF8}" type="VALUE">
                      <a:rPr lang="en-US" baseline="0"/>
                      <a:pPr/>
                      <a:t>[WERT]</a:t>
                    </a:fld>
                    <a:r>
                      <a:rPr lang="en-US" baseline="0"/>
                      <a:t> billion EUR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071-4565-9828-03294B42A85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6.1246647708977003E-2"/>
                  <c:y val="-1.0367978925048451E-2"/>
                </c:manualLayout>
              </c:layout>
              <c:tx>
                <c:rich>
                  <a:bodyPr/>
                  <a:lstStyle/>
                  <a:p>
                    <a:fld id="{3AD0F961-4FB6-412B-A151-3B280B245E7C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 </a:t>
                    </a:r>
                  </a:p>
                  <a:p>
                    <a:fld id="{0B9FF204-5AFC-44D5-AEAA-8D8417B9F7E4}" type="VALUE">
                      <a:rPr lang="en-US" baseline="0"/>
                      <a:pPr/>
                      <a:t>[WERT]</a:t>
                    </a:fld>
                    <a:r>
                      <a:rPr lang="en-US" baseline="0"/>
                      <a:t> billion EUR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071-4565-9828-03294B42A85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4.4983839230231762E-4"/>
                  <c:y val="2.2958179603836955E-2"/>
                </c:manualLayout>
              </c:layout>
              <c:tx>
                <c:rich>
                  <a:bodyPr/>
                  <a:lstStyle/>
                  <a:p>
                    <a:fld id="{424FE999-1AB5-4C61-9E23-F1F5F1408CBE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 </a:t>
                    </a:r>
                    <a:fld id="{FA128FA8-4D7D-43F3-BC4F-A39C4451EB59}" type="VALUE">
                      <a:rPr lang="en-US" baseline="0"/>
                      <a:pPr/>
                      <a:t>[WERT]</a:t>
                    </a:fld>
                    <a:r>
                      <a:rPr lang="en-US" baseline="0"/>
                      <a:t> billion EUR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071-4565-9828-03294B42A85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6.8665568369028013E-2"/>
                  <c:y val="-0.10098008935323763"/>
                </c:manualLayout>
              </c:layout>
              <c:tx>
                <c:rich>
                  <a:bodyPr/>
                  <a:lstStyle/>
                  <a:p>
                    <a:fld id="{B0B0EF47-29E3-4026-81FE-199FDAFDEC03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 </a:t>
                    </a:r>
                  </a:p>
                  <a:p>
                    <a:fld id="{11F0EC30-A500-470C-8A74-5F9E0124638B}" type="VALUE">
                      <a:rPr lang="en-US" baseline="0"/>
                      <a:pPr/>
                      <a:t>[WERT]</a:t>
                    </a:fld>
                    <a:r>
                      <a:rPr lang="en-US" baseline="0"/>
                      <a:t> billion EUR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071-4565-9828-03294B42A85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-1.2114828315323836E-2"/>
                  <c:y val="1.5067523339243612E-2"/>
                </c:manualLayout>
              </c:layout>
              <c:tx>
                <c:rich>
                  <a:bodyPr/>
                  <a:lstStyle/>
                  <a:p>
                    <a:fld id="{DDEC215B-621A-421B-A9E9-A87504016E30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 </a:t>
                    </a:r>
                  </a:p>
                  <a:p>
                    <a:fld id="{EDDF4B9F-7478-45C7-B442-896BDAF0EA6F}" type="VALUE">
                      <a:rPr lang="en-US" baseline="0"/>
                      <a:pPr/>
                      <a:t>[WERT]</a:t>
                    </a:fld>
                    <a:r>
                      <a:rPr lang="en-US" baseline="0"/>
                      <a:t> billion EUR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071-4565-9828-03294B42A85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F50DB05-D4D3-4BE7-8930-C9E300D1DE37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 </a:t>
                    </a:r>
                  </a:p>
                  <a:p>
                    <a:fld id="{00E9361D-A5FD-430F-B52D-D768240167F8}" type="VALUE">
                      <a:rPr lang="en-US" baseline="0"/>
                      <a:pPr/>
                      <a:t>[WERT]</a:t>
                    </a:fld>
                    <a:r>
                      <a:rPr lang="en-US" baseline="0"/>
                      <a:t> billion EUR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071-4565-9828-03294B42A85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1.9345604863642456E-4"/>
                  <c:y val="9.2962955901698726E-3"/>
                </c:manualLayout>
              </c:layout>
              <c:tx>
                <c:rich>
                  <a:bodyPr/>
                  <a:lstStyle/>
                  <a:p>
                    <a:fld id="{16754B27-22B4-4B7E-B872-6BA16A7B448D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 </a:t>
                    </a:r>
                  </a:p>
                  <a:p>
                    <a:fld id="{4116B20A-DB6D-4D22-8154-5BA494E7EB90}" type="VALUE">
                      <a:rPr lang="en-US" baseline="0"/>
                      <a:pPr/>
                      <a:t>[WERT]</a:t>
                    </a:fld>
                    <a:r>
                      <a:rPr lang="en-US" baseline="0"/>
                      <a:t> billion EUR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071-4565-9828-03294B42A85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0.15103754534801767"/>
                  <c:y val="-1.0228212998798879E-2"/>
                </c:manualLayout>
              </c:layout>
              <c:tx>
                <c:rich>
                  <a:bodyPr/>
                  <a:lstStyle/>
                  <a:p>
                    <a:fld id="{C5C53628-7AA1-4199-8C8D-68DF3C16F542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 </a:t>
                    </a:r>
                  </a:p>
                  <a:p>
                    <a:fld id="{1F9EB97B-3A38-4B94-BC4A-C9C0488EF818}" type="VALUE">
                      <a:rPr lang="en-US" baseline="0"/>
                      <a:pPr/>
                      <a:t>[WERT]</a:t>
                    </a:fld>
                    <a:r>
                      <a:rPr lang="en-US" baseline="0"/>
                      <a:t> billion EUR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071-4565-9828-03294B42A85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Germany!$B$355:$B$362</c:f>
              <c:strCache>
                <c:ptCount val="8"/>
                <c:pt idx="0">
                  <c:v>Cut flowers</c:v>
                </c:pt>
                <c:pt idx="1">
                  <c:v>     Flowering indoor plants</c:v>
                </c:pt>
                <c:pt idx="2">
                  <c:v>     Green indoor plants</c:v>
                </c:pt>
                <c:pt idx="3">
                  <c:v>   Bedding plants </c:v>
                </c:pt>
                <c:pt idx="4">
                  <c:v>   Perennials </c:v>
                </c:pt>
                <c:pt idx="5">
                  <c:v>   Herbs in pots</c:v>
                </c:pt>
                <c:pt idx="6">
                  <c:v>   Trees and shrubs</c:v>
                </c:pt>
                <c:pt idx="7">
                  <c:v>   Bulbs</c:v>
                </c:pt>
              </c:strCache>
            </c:strRef>
          </c:cat>
          <c:val>
            <c:numRef>
              <c:f>Germany!$I$355:$I$362</c:f>
              <c:numCache>
                <c:formatCode>0.0</c:formatCode>
                <c:ptCount val="8"/>
                <c:pt idx="0">
                  <c:v>3.57</c:v>
                </c:pt>
                <c:pt idx="1">
                  <c:v>1.1219999999999999</c:v>
                </c:pt>
                <c:pt idx="2">
                  <c:v>0.61199999999999999</c:v>
                </c:pt>
                <c:pt idx="3">
                  <c:v>2.1419999999999999</c:v>
                </c:pt>
                <c:pt idx="4">
                  <c:v>0.71399999999999997</c:v>
                </c:pt>
                <c:pt idx="5">
                  <c:v>0.30599999999999999</c:v>
                </c:pt>
                <c:pt idx="6">
                  <c:v>1.6319999999999999</c:v>
                </c:pt>
                <c:pt idx="7">
                  <c:v>0.30599999999999999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1071-4565-9828-03294B42A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98009131495219"/>
          <c:y val="0.13684695187175117"/>
          <c:w val="0.79617709361892464"/>
          <c:h val="0.692747577511901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[9]Guatemala!$J$94</c:f>
              <c:strCache>
                <c:ptCount val="1"/>
                <c:pt idx="0">
                  <c:v>Value in 1 000 EUR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[9]Guatemala!$K$93:$U$93</c:f>
              <c:numCache>
                <c:formatCode>General</c:formatCode>
                <c:ptCount val="11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</c:numCache>
            </c:numRef>
          </c:cat>
          <c:val>
            <c:numRef>
              <c:f>[9]Guatemala!$K$94:$U$94</c:f>
              <c:numCache>
                <c:formatCode>General</c:formatCode>
                <c:ptCount val="11"/>
                <c:pt idx="0">
                  <c:v>22675</c:v>
                </c:pt>
                <c:pt idx="1">
                  <c:v>15244</c:v>
                </c:pt>
                <c:pt idx="2">
                  <c:v>18302</c:v>
                </c:pt>
                <c:pt idx="3">
                  <c:v>17120</c:v>
                </c:pt>
                <c:pt idx="4">
                  <c:v>16236</c:v>
                </c:pt>
                <c:pt idx="5">
                  <c:v>15923</c:v>
                </c:pt>
                <c:pt idx="6">
                  <c:v>12239</c:v>
                </c:pt>
                <c:pt idx="7">
                  <c:v>9874</c:v>
                </c:pt>
                <c:pt idx="8">
                  <c:v>9405</c:v>
                </c:pt>
                <c:pt idx="9">
                  <c:v>8696</c:v>
                </c:pt>
                <c:pt idx="10">
                  <c:v>6284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6D-4D5C-B2DB-12363BECA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192472"/>
        <c:axId val="352192864"/>
      </c:barChart>
      <c:lineChart>
        <c:grouping val="standard"/>
        <c:varyColors val="0"/>
        <c:ser>
          <c:idx val="1"/>
          <c:order val="1"/>
          <c:tx>
            <c:strRef>
              <c:f>[9]Guatemala!$J$95</c:f>
              <c:strCache>
                <c:ptCount val="1"/>
                <c:pt idx="0">
                  <c:v>Quantity in tons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[9]Guatemala!$K$93:$U$93</c:f>
              <c:numCache>
                <c:formatCode>General</c:formatCode>
                <c:ptCount val="11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</c:numCache>
            </c:numRef>
          </c:cat>
          <c:val>
            <c:numRef>
              <c:f>[9]Guatemala!$K$95:$U$95</c:f>
              <c:numCache>
                <c:formatCode>General</c:formatCode>
                <c:ptCount val="11"/>
                <c:pt idx="0">
                  <c:v>18144</c:v>
                </c:pt>
                <c:pt idx="1">
                  <c:v>7572</c:v>
                </c:pt>
                <c:pt idx="2">
                  <c:v>9464</c:v>
                </c:pt>
                <c:pt idx="3">
                  <c:v>6997</c:v>
                </c:pt>
                <c:pt idx="4">
                  <c:v>5292</c:v>
                </c:pt>
                <c:pt idx="5">
                  <c:v>5885</c:v>
                </c:pt>
                <c:pt idx="6">
                  <c:v>3524</c:v>
                </c:pt>
                <c:pt idx="7">
                  <c:v>3315</c:v>
                </c:pt>
                <c:pt idx="8">
                  <c:v>3249</c:v>
                </c:pt>
                <c:pt idx="9">
                  <c:v>3107</c:v>
                </c:pt>
                <c:pt idx="10">
                  <c:v>1913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6D-4D5C-B2DB-12363BECA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197568"/>
        <c:axId val="352191296"/>
      </c:lineChart>
      <c:catAx>
        <c:axId val="352192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192864"/>
        <c:crosses val="autoZero"/>
        <c:auto val="1"/>
        <c:lblAlgn val="ctr"/>
        <c:lblOffset val="100"/>
        <c:noMultiLvlLbl val="0"/>
      </c:catAx>
      <c:valAx>
        <c:axId val="35219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192472"/>
        <c:crosses val="autoZero"/>
        <c:crossBetween val="between"/>
      </c:valAx>
      <c:valAx>
        <c:axId val="3521912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197568"/>
        <c:crosses val="max"/>
        <c:crossBetween val="between"/>
      </c:valAx>
      <c:catAx>
        <c:axId val="352197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2191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40658778273302"/>
          <c:y val="0.23493102297557886"/>
          <c:w val="0.50672865273602774"/>
          <c:h val="0.7400754815354626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D4-41E2-A27D-33B4CEF7791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D4-41E2-A27D-33B4CEF7791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D4-41E2-A27D-33B4CEF7791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D4-41E2-A27D-33B4CEF7791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4D4-41E2-A27D-33B4CEF7791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4D4-41E2-A27D-33B4CEF7791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4D4-41E2-A27D-33B4CEF7791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4D4-41E2-A27D-33B4CEF7791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4D4-41E2-A27D-33B4CEF7791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4D4-41E2-A27D-33B4CEF7791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4D4-41E2-A27D-33B4CEF7791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4D4-41E2-A27D-33B4CEF77916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F4D4-41E2-A27D-33B4CEF77916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F4D4-41E2-A27D-33B4CEF77916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F4D4-41E2-A27D-33B4CEF77916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F4D4-41E2-A27D-33B4CEF77916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F4D4-41E2-A27D-33B4CEF77916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F4D4-41E2-A27D-33B4CEF77916}"/>
              </c:ext>
            </c:extLst>
          </c:dPt>
          <c:dLbls>
            <c:dLbl>
              <c:idx val="1"/>
              <c:layout>
                <c:manualLayout>
                  <c:x val="0.17718768748361549"/>
                  <c:y val="-6.6423814723788638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6553323029366303E-2"/>
                  <c:y val="-2.407825432656132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0674909840288517E-2"/>
                  <c:y val="-6.0195635816403309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2982998454404945"/>
                  <c:y val="1.805869074492099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4425553838227717"/>
                  <c:y val="6.019563581640319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0374002208530229"/>
                  <c:y val="0.1144601525264886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0252906949144001"/>
                  <c:y val="0.1019816606441911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8117201811546716E-2"/>
                  <c:y val="0.12256641686706427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0.14603608788510314"/>
                  <c:y val="0.1412194487704958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0.20706612316671452"/>
                  <c:y val="6.00754184972278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16280267903142709"/>
                  <c:y val="-9.0293453724604959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15043791859866049"/>
                  <c:y val="-3.3107599699021821E-2"/>
                </c:manualLayout>
              </c:layout>
              <c:tx>
                <c:rich>
                  <a:bodyPr/>
                  <a:lstStyle/>
                  <a:p>
                    <a:fld id="{48F02750-F081-40F6-864B-F6A268DA6409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
</a:t>
                    </a:r>
                    <a:fld id="{969EED9C-F31E-4916-BD81-04F360A7EFF3}" type="VALUE">
                      <a:rPr lang="en-US" baseline="0"/>
                      <a:pPr/>
                      <a:t>[WERT]</a:t>
                    </a:fld>
                    <a:r>
                      <a:rPr lang="en-US" baseline="0"/>
                      <a:t> 
</a:t>
                    </a:r>
                    <a:fld id="{520700EA-FBD6-4364-9B4C-50D6556942FF}" type="PERCENTAGE">
                      <a:rPr lang="en-US" baseline="0"/>
                      <a:pPr/>
                      <a:t>[PROZENTSATZ]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F4D4-41E2-A27D-33B4CEF77916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3"/>
              <c:layout>
                <c:manualLayout>
                  <c:x val="-0.20608555858163705"/>
                  <c:y val="-6.2579443177078628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0.17310664605873266"/>
                  <c:y val="-7.825432656132433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4188562596599686E-2"/>
                  <c:y val="-0.1203912716328066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1.0303967027305513E-2"/>
                  <c:y val="-0.15951843491346879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8547140649149915"/>
                  <c:y val="-0.12942061700526711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F4D4-41E2-A27D-33B4CEF7791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[10]Quantity!$A$41:$A$58</c:f>
              <c:strCache>
                <c:ptCount val="18"/>
                <c:pt idx="0">
                  <c:v>2015</c:v>
                </c:pt>
                <c:pt idx="1">
                  <c:v>Chrysanthemums</c:v>
                </c:pt>
                <c:pt idx="2">
                  <c:v>Lilies</c:v>
                </c:pt>
                <c:pt idx="3">
                  <c:v>Roses</c:v>
                </c:pt>
                <c:pt idx="4">
                  <c:v>Carnations</c:v>
                </c:pt>
                <c:pt idx="5">
                  <c:v>Eustoma</c:v>
                </c:pt>
                <c:pt idx="6">
                  <c:v>Cut branches </c:v>
                </c:pt>
                <c:pt idx="7">
                  <c:v>Other cut flowers</c:v>
                </c:pt>
                <c:pt idx="8">
                  <c:v>Tropical orchids</c:v>
                </c:pt>
                <c:pt idx="9">
                  <c:v>Cyclamen </c:v>
                </c:pt>
                <c:pt idx="10">
                  <c:v>flowering trees and shrubs (pot grown) </c:v>
                </c:pt>
                <c:pt idx="11">
                  <c:v>Foiliage plants (pot grown) </c:v>
                </c:pt>
                <c:pt idx="12">
                  <c:v>Other potted plants </c:v>
                </c:pt>
                <c:pt idx="13">
                  <c:v>Seedlings for flowers beds</c:v>
                </c:pt>
                <c:pt idx="14">
                  <c:v>Flowering trees and shrubs </c:v>
                </c:pt>
                <c:pt idx="15">
                  <c:v>Lawn grass</c:v>
                </c:pt>
                <c:pt idx="16">
                  <c:v>Ground covering plants</c:v>
                </c:pt>
                <c:pt idx="17">
                  <c:v>Flower bulbs</c:v>
                </c:pt>
              </c:strCache>
            </c:strRef>
          </c:cat>
          <c:val>
            <c:numRef>
              <c:f>[10]Quantity!$B$41:$B$58</c:f>
              <c:numCache>
                <c:formatCode>General</c:formatCode>
                <c:ptCount val="18"/>
                <c:pt idx="1">
                  <c:v>69.2</c:v>
                </c:pt>
                <c:pt idx="2">
                  <c:v>21.7</c:v>
                </c:pt>
                <c:pt idx="3">
                  <c:v>19</c:v>
                </c:pt>
                <c:pt idx="4">
                  <c:v>12.6</c:v>
                </c:pt>
                <c:pt idx="5">
                  <c:v>11.7</c:v>
                </c:pt>
                <c:pt idx="6">
                  <c:v>15.1</c:v>
                </c:pt>
                <c:pt idx="7">
                  <c:v>68.900000000000006</c:v>
                </c:pt>
                <c:pt idx="8">
                  <c:v>33.299999999999997</c:v>
                </c:pt>
                <c:pt idx="9">
                  <c:v>8.6999999999999993</c:v>
                </c:pt>
                <c:pt idx="10">
                  <c:v>16.8</c:v>
                </c:pt>
                <c:pt idx="11">
                  <c:v>11.3</c:v>
                </c:pt>
                <c:pt idx="12">
                  <c:v>25.8</c:v>
                </c:pt>
                <c:pt idx="13">
                  <c:v>30.2</c:v>
                </c:pt>
                <c:pt idx="14">
                  <c:v>22.6</c:v>
                </c:pt>
                <c:pt idx="15">
                  <c:v>7.3</c:v>
                </c:pt>
                <c:pt idx="16">
                  <c:v>3.2</c:v>
                </c:pt>
                <c:pt idx="17">
                  <c:v>2.7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F4D4-41E2-A27D-33B4CEF77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40658778273302"/>
          <c:y val="0.23493102297557886"/>
          <c:w val="0.50672865273602774"/>
          <c:h val="0.7400754815354626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D4-41E2-A27D-33B4CEF7791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D4-41E2-A27D-33B4CEF7791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D4-41E2-A27D-33B4CEF7791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D4-41E2-A27D-33B4CEF7791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4D4-41E2-A27D-33B4CEF7791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4D4-41E2-A27D-33B4CEF7791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4D4-41E2-A27D-33B4CEF7791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4D4-41E2-A27D-33B4CEF7791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4D4-41E2-A27D-33B4CEF7791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4D4-41E2-A27D-33B4CEF7791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4D4-41E2-A27D-33B4CEF7791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4D4-41E2-A27D-33B4CEF77916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F4D4-41E2-A27D-33B4CEF77916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F4D4-41E2-A27D-33B4CEF77916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F4D4-41E2-A27D-33B4CEF77916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F4D4-41E2-A27D-33B4CEF77916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F4D4-41E2-A27D-33B4CEF77916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F4D4-41E2-A27D-33B4CEF77916}"/>
              </c:ext>
            </c:extLst>
          </c:dPt>
          <c:dLbls>
            <c:dLbl>
              <c:idx val="1"/>
              <c:layout>
                <c:manualLayout>
                  <c:x val="0.17718768748361549"/>
                  <c:y val="-6.6423814723788638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6553323029366303E-2"/>
                  <c:y val="-2.407825432656132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0674909840288517E-2"/>
                  <c:y val="-6.0195635816403309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2982998454404945"/>
                  <c:y val="1.805869074492099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4425553838227717"/>
                  <c:y val="6.019563581640319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0374002208530229"/>
                  <c:y val="0.1144601525264886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0252906949144001"/>
                  <c:y val="0.1019816606441911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8117201811546716E-2"/>
                  <c:y val="0.12256641686706427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0.14603608788510314"/>
                  <c:y val="0.1412194487704958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0.20706612316671452"/>
                  <c:y val="6.00754184972278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16280267903142709"/>
                  <c:y val="-9.0293453724604959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15043791859866049"/>
                  <c:y val="-3.3107599699021821E-2"/>
                </c:manualLayout>
              </c:layout>
              <c:tx>
                <c:rich>
                  <a:bodyPr/>
                  <a:lstStyle/>
                  <a:p>
                    <a:fld id="{48F02750-F081-40F6-864B-F6A268DA6409}" type="CATEGORYNAME">
                      <a:rPr lang="en-US"/>
                      <a:pPr/>
                      <a:t>[RUBRIKENNAME]</a:t>
                    </a:fld>
                    <a:r>
                      <a:rPr lang="en-US" baseline="0"/>
                      <a:t>
</a:t>
                    </a:r>
                    <a:fld id="{969EED9C-F31E-4916-BD81-04F360A7EFF3}" type="VALUE">
                      <a:rPr lang="en-US" baseline="0"/>
                      <a:pPr/>
                      <a:t>[WERT]</a:t>
                    </a:fld>
                    <a:r>
                      <a:rPr lang="en-US" baseline="0"/>
                      <a:t> 
</a:t>
                    </a:r>
                    <a:fld id="{520700EA-FBD6-4364-9B4C-50D6556942FF}" type="PERCENTAGE">
                      <a:rPr lang="en-US" baseline="0"/>
                      <a:pPr/>
                      <a:t>[PROZENTSATZ]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F4D4-41E2-A27D-33B4CEF77916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3"/>
              <c:layout>
                <c:manualLayout>
                  <c:x val="-0.20608555858163705"/>
                  <c:y val="-6.2579443177078628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0.17310664605873266"/>
                  <c:y val="-7.825432656132433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4188562596599686E-2"/>
                  <c:y val="-0.1203912716328066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1.0303967027305513E-2"/>
                  <c:y val="-0.15951843491346879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F4D4-41E2-A27D-33B4CEF77916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8547140649149915"/>
                  <c:y val="-0.12942061700526711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F4D4-41E2-A27D-33B4CEF7791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[11]Quantity!$A$41:$A$58</c:f>
              <c:strCache>
                <c:ptCount val="18"/>
                <c:pt idx="0">
                  <c:v>2015</c:v>
                </c:pt>
                <c:pt idx="1">
                  <c:v>Chrysanthemums</c:v>
                </c:pt>
                <c:pt idx="2">
                  <c:v>Lilies</c:v>
                </c:pt>
                <c:pt idx="3">
                  <c:v>Roses</c:v>
                </c:pt>
                <c:pt idx="4">
                  <c:v>Carnations</c:v>
                </c:pt>
                <c:pt idx="5">
                  <c:v>Eustoma</c:v>
                </c:pt>
                <c:pt idx="6">
                  <c:v>Cut branches </c:v>
                </c:pt>
                <c:pt idx="7">
                  <c:v>Other cut flowers</c:v>
                </c:pt>
                <c:pt idx="8">
                  <c:v>Tropical orchids</c:v>
                </c:pt>
                <c:pt idx="9">
                  <c:v>Cyclamen </c:v>
                </c:pt>
                <c:pt idx="10">
                  <c:v>flowering trees and shrubs (pot grown) </c:v>
                </c:pt>
                <c:pt idx="11">
                  <c:v>Foiliage plants (pot grown) </c:v>
                </c:pt>
                <c:pt idx="12">
                  <c:v>Other potted plants </c:v>
                </c:pt>
                <c:pt idx="13">
                  <c:v>Seedlings for flowers beds</c:v>
                </c:pt>
                <c:pt idx="14">
                  <c:v>Flowering trees and shrubs </c:v>
                </c:pt>
                <c:pt idx="15">
                  <c:v>Lawn grass</c:v>
                </c:pt>
                <c:pt idx="16">
                  <c:v>Ground covering plants</c:v>
                </c:pt>
                <c:pt idx="17">
                  <c:v>Flower bulbs</c:v>
                </c:pt>
              </c:strCache>
            </c:strRef>
          </c:cat>
          <c:val>
            <c:numRef>
              <c:f>[11]Quantity!$B$41:$B$58</c:f>
              <c:numCache>
                <c:formatCode>General</c:formatCode>
                <c:ptCount val="18"/>
                <c:pt idx="1">
                  <c:v>69.2</c:v>
                </c:pt>
                <c:pt idx="2">
                  <c:v>21.7</c:v>
                </c:pt>
                <c:pt idx="3">
                  <c:v>19</c:v>
                </c:pt>
                <c:pt idx="4">
                  <c:v>12.6</c:v>
                </c:pt>
                <c:pt idx="5">
                  <c:v>11.7</c:v>
                </c:pt>
                <c:pt idx="6">
                  <c:v>15.1</c:v>
                </c:pt>
                <c:pt idx="7">
                  <c:v>68.900000000000006</c:v>
                </c:pt>
                <c:pt idx="8">
                  <c:v>33.299999999999997</c:v>
                </c:pt>
                <c:pt idx="9">
                  <c:v>8.6999999999999993</c:v>
                </c:pt>
                <c:pt idx="10">
                  <c:v>16.8</c:v>
                </c:pt>
                <c:pt idx="11">
                  <c:v>11.3</c:v>
                </c:pt>
                <c:pt idx="12">
                  <c:v>25.8</c:v>
                </c:pt>
                <c:pt idx="13">
                  <c:v>30.2</c:v>
                </c:pt>
                <c:pt idx="14">
                  <c:v>22.6</c:v>
                </c:pt>
                <c:pt idx="15">
                  <c:v>7.3</c:v>
                </c:pt>
                <c:pt idx="16">
                  <c:v>3.2</c:v>
                </c:pt>
                <c:pt idx="17">
                  <c:v>2.7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F4D4-41E2-A27D-33B4CEF77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5661818897844725"/>
          <c:y val="0.11678133359818461"/>
          <c:w val="0.51314807524059491"/>
          <c:h val="0.7944817911143833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USA!$C$411:$C$417</c:f>
              <c:strCache>
                <c:ptCount val="7"/>
                <c:pt idx="0">
                  <c:v>Annual bedding/garden plants</c:v>
                </c:pt>
                <c:pt idx="1">
                  <c:v>Potted flowering plants</c:v>
                </c:pt>
                <c:pt idx="2">
                  <c:v>Foliage plants, indoor/patio use</c:v>
                </c:pt>
                <c:pt idx="3">
                  <c:v>Herbaceous perennial plants</c:v>
                </c:pt>
                <c:pt idx="4">
                  <c:v>Propagative floriculture materials</c:v>
                </c:pt>
                <c:pt idx="5">
                  <c:v>Cut flowers</c:v>
                </c:pt>
                <c:pt idx="6">
                  <c:v>Cut cultivated greens</c:v>
                </c:pt>
              </c:strCache>
            </c:strRef>
          </c:cat>
          <c:val>
            <c:numRef>
              <c:f>USA!$F$411:$F$417</c:f>
              <c:numCache>
                <c:formatCode>0</c:formatCode>
                <c:ptCount val="7"/>
                <c:pt idx="0">
                  <c:v>2378.8000000000002</c:v>
                </c:pt>
                <c:pt idx="1">
                  <c:v>1031.0999999999999</c:v>
                </c:pt>
                <c:pt idx="2">
                  <c:v>762.1</c:v>
                </c:pt>
                <c:pt idx="3">
                  <c:v>1034.4000000000001</c:v>
                </c:pt>
                <c:pt idx="4">
                  <c:v>507.3</c:v>
                </c:pt>
                <c:pt idx="5">
                  <c:v>359.8</c:v>
                </c:pt>
                <c:pt idx="6">
                  <c:v>105.4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63-4A0F-9F93-F757FAFAA6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100"/>
        <c:axId val="350671112"/>
        <c:axId val="352193256"/>
      </c:barChart>
      <c:catAx>
        <c:axId val="3506711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52193256"/>
        <c:crosses val="autoZero"/>
        <c:auto val="1"/>
        <c:lblAlgn val="ctr"/>
        <c:lblOffset val="100"/>
        <c:noMultiLvlLbl val="0"/>
      </c:catAx>
      <c:valAx>
        <c:axId val="3521932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3506711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USA!$C$384</c:f>
              <c:strCache>
                <c:ptCount val="1"/>
                <c:pt idx="0">
                  <c:v>Value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USA!$D$383:$P$383</c:f>
              <c:numCache>
                <c:formatCode>General</c:formatCod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</c:numCache>
            </c:numRef>
          </c:cat>
          <c:val>
            <c:numRef>
              <c:f>USA!$D$384:$P$384</c:f>
              <c:numCache>
                <c:formatCode>General</c:formatCode>
                <c:ptCount val="13"/>
                <c:pt idx="0" formatCode="0.00">
                  <c:v>4</c:v>
                </c:pt>
                <c:pt idx="1">
                  <c:v>4.1500000000000004</c:v>
                </c:pt>
                <c:pt idx="2">
                  <c:v>4.08</c:v>
                </c:pt>
                <c:pt idx="3">
                  <c:v>4.3600000000000003</c:v>
                </c:pt>
                <c:pt idx="4">
                  <c:v>4.25</c:v>
                </c:pt>
                <c:pt idx="5" formatCode="0.00">
                  <c:v>4.2</c:v>
                </c:pt>
                <c:pt idx="6">
                  <c:v>4.37</c:v>
                </c:pt>
                <c:pt idx="9">
                  <c:v>4.63</c:v>
                </c:pt>
                <c:pt idx="10">
                  <c:v>4.42</c:v>
                </c:pt>
                <c:pt idx="11">
                  <c:v>4.8</c:v>
                </c:pt>
                <c:pt idx="12">
                  <c:v>6.43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7BB-43E1-9220-0794C5E59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31"/>
        <c:axId val="352195608"/>
        <c:axId val="354396672"/>
      </c:barChart>
      <c:catAx>
        <c:axId val="352195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396672"/>
        <c:crosses val="autoZero"/>
        <c:auto val="1"/>
        <c:lblAlgn val="ctr"/>
        <c:lblOffset val="100"/>
        <c:noMultiLvlLbl val="0"/>
      </c:catAx>
      <c:valAx>
        <c:axId val="3543966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195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011592300962383E-2"/>
          <c:y val="3.8686080653407208E-2"/>
          <c:w val="0.87187729658792656"/>
          <c:h val="0.722353526289044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'[12]Sales figures '!$B$78:$B$86</c:f>
              <c:strCache>
                <c:ptCount val="9"/>
                <c:pt idx="0">
                  <c:v>Califonia</c:v>
                </c:pt>
                <c:pt idx="1">
                  <c:v>Florida</c:v>
                </c:pt>
                <c:pt idx="2">
                  <c:v>Michigan</c:v>
                </c:pt>
                <c:pt idx="3">
                  <c:v>New Jersey</c:v>
                </c:pt>
                <c:pt idx="4">
                  <c:v>Ohio</c:v>
                </c:pt>
                <c:pt idx="5">
                  <c:v>Pennsylvania</c:v>
                </c:pt>
                <c:pt idx="6">
                  <c:v>North Carolina</c:v>
                </c:pt>
                <c:pt idx="7">
                  <c:v>Texas</c:v>
                </c:pt>
                <c:pt idx="8">
                  <c:v>Other states</c:v>
                </c:pt>
              </c:strCache>
            </c:strRef>
          </c:cat>
          <c:val>
            <c:numRef>
              <c:f>USA!$D$458:$D$466</c:f>
              <c:numCache>
                <c:formatCode>##\ ###</c:formatCode>
                <c:ptCount val="9"/>
                <c:pt idx="0">
                  <c:v>948.35799999999995</c:v>
                </c:pt>
                <c:pt idx="1">
                  <c:v>1103.2650000000001</c:v>
                </c:pt>
                <c:pt idx="2">
                  <c:v>622.99300000000005</c:v>
                </c:pt>
                <c:pt idx="3">
                  <c:v>348.70800000000003</c:v>
                </c:pt>
                <c:pt idx="4">
                  <c:v>253.08699999999999</c:v>
                </c:pt>
                <c:pt idx="5">
                  <c:v>162.58699999999999</c:v>
                </c:pt>
                <c:pt idx="6">
                  <c:v>189.85599999999999</c:v>
                </c:pt>
                <c:pt idx="7">
                  <c:v>249.09399999999999</c:v>
                </c:pt>
                <c:pt idx="8">
                  <c:v>2301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AC-4CE5-B0B9-66A33BB43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4394712"/>
        <c:axId val="354395888"/>
      </c:barChart>
      <c:catAx>
        <c:axId val="35439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395888"/>
        <c:crosses val="autoZero"/>
        <c:auto val="1"/>
        <c:lblAlgn val="ctr"/>
        <c:lblOffset val="100"/>
        <c:noMultiLvlLbl val="0"/>
      </c:catAx>
      <c:valAx>
        <c:axId val="354395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\ ###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394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5765529308837E-2"/>
          <c:y val="0.15019157088122606"/>
          <c:w val="0.93524234470691159"/>
          <c:h val="0.67448806830180708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USA!$K$476:$W$476</c:f>
              <c:strCach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</c:strCache>
            </c:strRef>
          </c:cat>
          <c:val>
            <c:numRef>
              <c:f>USA!$K$478:$W$478</c:f>
              <c:numCache>
                <c:formatCode>General</c:formatCode>
                <c:ptCount val="13"/>
                <c:pt idx="0">
                  <c:v>25.9</c:v>
                </c:pt>
                <c:pt idx="1">
                  <c:v>26.39</c:v>
                </c:pt>
                <c:pt idx="2">
                  <c:v>26.635000000000002</c:v>
                </c:pt>
                <c:pt idx="3">
                  <c:v>27.702000000000002</c:v>
                </c:pt>
                <c:pt idx="4">
                  <c:v>29.024999999999999</c:v>
                </c:pt>
                <c:pt idx="5">
                  <c:v>30.39</c:v>
                </c:pt>
                <c:pt idx="6">
                  <c:v>31.605</c:v>
                </c:pt>
                <c:pt idx="7">
                  <c:v>33.179000000000002</c:v>
                </c:pt>
                <c:pt idx="8">
                  <c:v>35.173000000000002</c:v>
                </c:pt>
                <c:pt idx="9">
                  <c:v>33.558999999999997</c:v>
                </c:pt>
                <c:pt idx="10">
                  <c:v>34.793999999999997</c:v>
                </c:pt>
                <c:pt idx="11">
                  <c:v>38.366999999999997</c:v>
                </c:pt>
                <c:pt idx="12">
                  <c:v>46.523000000000003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7A-4EB8-888F-D22EC4642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8"/>
        <c:overlap val="-31"/>
        <c:axId val="354397848"/>
        <c:axId val="354399024"/>
      </c:barChart>
      <c:catAx>
        <c:axId val="354397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399024"/>
        <c:crosses val="autoZero"/>
        <c:auto val="1"/>
        <c:lblAlgn val="ctr"/>
        <c:lblOffset val="100"/>
        <c:noMultiLvlLbl val="0"/>
      </c:catAx>
      <c:valAx>
        <c:axId val="35439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397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03310668767968"/>
          <c:y val="0.23016026073463358"/>
          <c:w val="0.84198973432883162"/>
          <c:h val="0.5573847439473653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[1]prod_area!$A$13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89-426C-97B4-7DE61743AB5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89-426C-97B4-7DE61743AB5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89-426C-97B4-7DE61743AB5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89-426C-97B4-7DE61743AB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latin typeface="Arial Narrow" panose="020B0606020202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[1]prod_area!$B$11:$K$11</c:f>
              <c:strCache>
                <c:ptCount val="10"/>
                <c:pt idx="0">
                  <c:v>US </c:v>
                </c:pt>
                <c:pt idx="1">
                  <c:v>CO</c:v>
                </c:pt>
                <c:pt idx="2">
                  <c:v>EC</c:v>
                </c:pt>
                <c:pt idx="3">
                  <c:v>CN 2</c:v>
                </c:pt>
                <c:pt idx="4">
                  <c:v>JP </c:v>
                </c:pt>
                <c:pt idx="5">
                  <c:v>NL</c:v>
                </c:pt>
                <c:pt idx="6">
                  <c:v>DE</c:v>
                </c:pt>
                <c:pt idx="7">
                  <c:v>ES</c:v>
                </c:pt>
                <c:pt idx="8">
                  <c:v>FR</c:v>
                </c:pt>
                <c:pt idx="9">
                  <c:v>UK</c:v>
                </c:pt>
              </c:strCache>
            </c:strRef>
          </c:cat>
          <c:val>
            <c:numRef>
              <c:f>[1]prod_area!$B$13:$K$13</c:f>
              <c:numCache>
                <c:formatCode>General</c:formatCode>
                <c:ptCount val="10"/>
                <c:pt idx="0">
                  <c:v>29407</c:v>
                </c:pt>
                <c:pt idx="1">
                  <c:v>6496</c:v>
                </c:pt>
                <c:pt idx="2">
                  <c:v>6682</c:v>
                </c:pt>
                <c:pt idx="4">
                  <c:v>19629</c:v>
                </c:pt>
                <c:pt idx="5">
                  <c:v>7465</c:v>
                </c:pt>
                <c:pt idx="6">
                  <c:v>6741</c:v>
                </c:pt>
                <c:pt idx="7">
                  <c:v>7019</c:v>
                </c:pt>
                <c:pt idx="8">
                  <c:v>8180</c:v>
                </c:pt>
                <c:pt idx="9">
                  <c:v>5900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D89-426C-97B4-7DE61743AB5E}"/>
            </c:ext>
          </c:extLst>
        </c:ser>
        <c:ser>
          <c:idx val="1"/>
          <c:order val="1"/>
          <c:tx>
            <c:strRef>
              <c:f>[1]prod_area!$A$14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>
              <a:outerShdw sx="1000" sy="1000" rotWithShape="0">
                <a:srgbClr val="000000"/>
              </a:outerShdw>
            </a:effectLst>
          </c:spPr>
          <c:invertIfNegative val="0"/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2D89-426C-97B4-7DE61743AB5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sx="1000" sy="1000" rotWithShape="0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2D89-426C-97B4-7DE61743AB5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sx="1000" sy="1000" rotWithShape="0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D89-426C-97B4-7DE61743AB5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sx="1000" sy="1000" rotWithShape="0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2D89-426C-97B4-7DE61743AB5E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1-2D89-426C-97B4-7DE61743AB5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sx="1000" sy="1000" rotWithShape="0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D89-426C-97B4-7DE61743AB5E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4-2D89-426C-97B4-7DE61743AB5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sx="1000" sy="1000" rotWithShape="0">
                  <a:srgbClr val="000000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2D89-426C-97B4-7DE61743AB5E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7-2D89-426C-97B4-7DE61743AB5E}"/>
              </c:ext>
            </c:extLst>
          </c:dPt>
          <c:dLbls>
            <c:delete val="1"/>
          </c:dLbls>
          <c:cat>
            <c:strRef>
              <c:f>[1]prod_area!$B$11:$K$11</c:f>
              <c:strCache>
                <c:ptCount val="10"/>
                <c:pt idx="0">
                  <c:v>US </c:v>
                </c:pt>
                <c:pt idx="1">
                  <c:v>CO</c:v>
                </c:pt>
                <c:pt idx="2">
                  <c:v>EC</c:v>
                </c:pt>
                <c:pt idx="3">
                  <c:v>CN 2</c:v>
                </c:pt>
                <c:pt idx="4">
                  <c:v>JP </c:v>
                </c:pt>
                <c:pt idx="5">
                  <c:v>NL</c:v>
                </c:pt>
                <c:pt idx="6">
                  <c:v>DE</c:v>
                </c:pt>
                <c:pt idx="7">
                  <c:v>ES</c:v>
                </c:pt>
                <c:pt idx="8">
                  <c:v>FR</c:v>
                </c:pt>
                <c:pt idx="9">
                  <c:v>UK</c:v>
                </c:pt>
              </c:strCache>
            </c:strRef>
          </c:cat>
          <c:val>
            <c:numRef>
              <c:f>[1]prod_area!$B$14:$K$14</c:f>
              <c:numCache>
                <c:formatCode>General</c:formatCode>
                <c:ptCount val="10"/>
                <c:pt idx="1">
                  <c:v>6783</c:v>
                </c:pt>
                <c:pt idx="2">
                  <c:v>9328</c:v>
                </c:pt>
                <c:pt idx="4">
                  <c:v>19417</c:v>
                </c:pt>
                <c:pt idx="5">
                  <c:v>7301</c:v>
                </c:pt>
                <c:pt idx="7">
                  <c:v>7083</c:v>
                </c:pt>
                <c:pt idx="8">
                  <c:v>7005</c:v>
                </c:pt>
                <c:pt idx="9">
                  <c:v>5800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2D89-426C-97B4-7DE61743AB5E}"/>
            </c:ext>
          </c:extLst>
        </c:ser>
        <c:ser>
          <c:idx val="2"/>
          <c:order val="2"/>
          <c:tx>
            <c:strRef>
              <c:f>[1]prod_area!$A$15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2D89-426C-97B4-7DE61743AB5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2D89-426C-97B4-7DE61743AB5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2D89-426C-97B4-7DE61743AB5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2D89-426C-97B4-7DE61743AB5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2D89-426C-97B4-7DE61743AB5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4-2D89-426C-97B4-7DE61743AB5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6-2D89-426C-97B4-7DE61743AB5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8-2D89-426C-97B4-7DE61743AB5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A-2D89-426C-97B4-7DE61743AB5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C-2D89-426C-97B4-7DE61743AB5E}"/>
              </c:ext>
            </c:extLst>
          </c:dPt>
          <c:dLbls>
            <c:delete val="1"/>
          </c:dLbls>
          <c:cat>
            <c:strRef>
              <c:f>[1]prod_area!$B$11:$K$11</c:f>
              <c:strCache>
                <c:ptCount val="10"/>
                <c:pt idx="0">
                  <c:v>US </c:v>
                </c:pt>
                <c:pt idx="1">
                  <c:v>CO</c:v>
                </c:pt>
                <c:pt idx="2">
                  <c:v>EC</c:v>
                </c:pt>
                <c:pt idx="3">
                  <c:v>CN 2</c:v>
                </c:pt>
                <c:pt idx="4">
                  <c:v>JP </c:v>
                </c:pt>
                <c:pt idx="5">
                  <c:v>NL</c:v>
                </c:pt>
                <c:pt idx="6">
                  <c:v>DE</c:v>
                </c:pt>
                <c:pt idx="7">
                  <c:v>ES</c:v>
                </c:pt>
                <c:pt idx="8">
                  <c:v>FR</c:v>
                </c:pt>
                <c:pt idx="9">
                  <c:v>UK</c:v>
                </c:pt>
              </c:strCache>
            </c:strRef>
          </c:cat>
          <c:val>
            <c:numRef>
              <c:f>[1]prod_area!$B$15:$K$15</c:f>
              <c:numCache>
                <c:formatCode>General</c:formatCode>
                <c:ptCount val="10"/>
                <c:pt idx="1">
                  <c:v>6918</c:v>
                </c:pt>
                <c:pt idx="2">
                  <c:v>6729</c:v>
                </c:pt>
                <c:pt idx="4">
                  <c:v>19059</c:v>
                </c:pt>
                <c:pt idx="5">
                  <c:v>6843</c:v>
                </c:pt>
                <c:pt idx="7">
                  <c:v>7050</c:v>
                </c:pt>
                <c:pt idx="8">
                  <c:v>6659</c:v>
                </c:pt>
                <c:pt idx="9">
                  <c:v>5900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2D89-426C-97B4-7DE61743AB5E}"/>
            </c:ext>
          </c:extLst>
        </c:ser>
        <c:ser>
          <c:idx val="3"/>
          <c:order val="3"/>
          <c:tx>
            <c:strRef>
              <c:f>[1]prod_area!$A$16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AEC87A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2D89-426C-97B4-7DE61743AB5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1-2D89-426C-97B4-7DE61743AB5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3-2D89-426C-97B4-7DE61743AB5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5-2D89-426C-97B4-7DE61743AB5E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36-2D89-426C-97B4-7DE61743AB5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8-2D89-426C-97B4-7DE61743AB5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A-2D89-426C-97B4-7DE61743AB5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C-2D89-426C-97B4-7DE61743AB5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E-2D89-426C-97B4-7DE61743AB5E}"/>
              </c:ext>
            </c:extLst>
          </c:dPt>
          <c:dLbls>
            <c:delete val="1"/>
          </c:dLbls>
          <c:cat>
            <c:strRef>
              <c:f>[1]prod_area!$B$11:$K$11</c:f>
              <c:strCache>
                <c:ptCount val="10"/>
                <c:pt idx="0">
                  <c:v>US </c:v>
                </c:pt>
                <c:pt idx="1">
                  <c:v>CO</c:v>
                </c:pt>
                <c:pt idx="2">
                  <c:v>EC</c:v>
                </c:pt>
                <c:pt idx="3">
                  <c:v>CN 2</c:v>
                </c:pt>
                <c:pt idx="4">
                  <c:v>JP </c:v>
                </c:pt>
                <c:pt idx="5">
                  <c:v>NL</c:v>
                </c:pt>
                <c:pt idx="6">
                  <c:v>DE</c:v>
                </c:pt>
                <c:pt idx="7">
                  <c:v>ES</c:v>
                </c:pt>
                <c:pt idx="8">
                  <c:v>FR</c:v>
                </c:pt>
                <c:pt idx="9">
                  <c:v>UK</c:v>
                </c:pt>
              </c:strCache>
            </c:strRef>
          </c:cat>
          <c:val>
            <c:numRef>
              <c:f>[1]prod_area!$B$16:$K$16</c:f>
              <c:numCache>
                <c:formatCode>General</c:formatCode>
                <c:ptCount val="10"/>
                <c:pt idx="1">
                  <c:v>7161</c:v>
                </c:pt>
                <c:pt idx="2">
                  <c:v>7724</c:v>
                </c:pt>
                <c:pt idx="3">
                  <c:v>0</c:v>
                </c:pt>
                <c:pt idx="4">
                  <c:v>18727</c:v>
                </c:pt>
                <c:pt idx="5">
                  <c:v>6720</c:v>
                </c:pt>
                <c:pt idx="6">
                  <c:v>0</c:v>
                </c:pt>
                <c:pt idx="7">
                  <c:v>6302</c:v>
                </c:pt>
                <c:pt idx="8">
                  <c:v>6741</c:v>
                </c:pt>
                <c:pt idx="9">
                  <c:v>6800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F-2D89-426C-97B4-7DE61743AB5E}"/>
            </c:ext>
          </c:extLst>
        </c:ser>
        <c:ser>
          <c:idx val="0"/>
          <c:order val="4"/>
          <c:tx>
            <c:strRef>
              <c:f>[1]prod_area!$A$17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1-2D89-426C-97B4-7DE61743AB5E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3-2D89-426C-97B4-7DE61743AB5E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5-2D89-426C-97B4-7DE61743AB5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7-2D89-426C-97B4-7DE61743AB5E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9-2D89-426C-97B4-7DE61743AB5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B-2D89-426C-97B4-7DE61743AB5E}"/>
              </c:ext>
            </c:extLst>
          </c:dPt>
          <c:dPt>
            <c:idx val="8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D-2D89-426C-97B4-7DE61743AB5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F-2D89-426C-97B4-7DE61743AB5E}"/>
              </c:ext>
            </c:extLst>
          </c:dPt>
          <c:dLbls>
            <c:delete val="1"/>
          </c:dLbls>
          <c:cat>
            <c:strRef>
              <c:f>[1]prod_area!$B$11:$K$11</c:f>
              <c:strCache>
                <c:ptCount val="10"/>
                <c:pt idx="0">
                  <c:v>US </c:v>
                </c:pt>
                <c:pt idx="1">
                  <c:v>CO</c:v>
                </c:pt>
                <c:pt idx="2">
                  <c:v>EC</c:v>
                </c:pt>
                <c:pt idx="3">
                  <c:v>CN 2</c:v>
                </c:pt>
                <c:pt idx="4">
                  <c:v>JP </c:v>
                </c:pt>
                <c:pt idx="5">
                  <c:v>NL</c:v>
                </c:pt>
                <c:pt idx="6">
                  <c:v>DE</c:v>
                </c:pt>
                <c:pt idx="7">
                  <c:v>ES</c:v>
                </c:pt>
                <c:pt idx="8">
                  <c:v>FR</c:v>
                </c:pt>
                <c:pt idx="9">
                  <c:v>UK</c:v>
                </c:pt>
              </c:strCache>
            </c:strRef>
          </c:cat>
          <c:val>
            <c:numRef>
              <c:f>[1]prod_area!$B$17:$K$17</c:f>
              <c:numCache>
                <c:formatCode>General</c:formatCode>
                <c:ptCount val="10"/>
                <c:pt idx="1">
                  <c:v>6796</c:v>
                </c:pt>
                <c:pt idx="2">
                  <c:v>8454</c:v>
                </c:pt>
                <c:pt idx="3">
                  <c:v>0</c:v>
                </c:pt>
                <c:pt idx="4">
                  <c:v>18376</c:v>
                </c:pt>
                <c:pt idx="5">
                  <c:v>6570</c:v>
                </c:pt>
                <c:pt idx="6">
                  <c:v>0</c:v>
                </c:pt>
                <c:pt idx="7">
                  <c:v>6438</c:v>
                </c:pt>
                <c:pt idx="8">
                  <c:v>7645</c:v>
                </c:pt>
                <c:pt idx="9">
                  <c:v>5800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0-2D89-426C-97B4-7DE61743AB5E}"/>
            </c:ext>
          </c:extLst>
        </c:ser>
        <c:ser>
          <c:idx val="4"/>
          <c:order val="5"/>
          <c:tx>
            <c:strRef>
              <c:f>[1]prod_area!$A$18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2-2D89-426C-97B4-7DE61743AB5E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54-2D89-426C-97B4-7DE61743AB5E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56-2D89-426C-97B4-7DE61743AB5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5-2DBC-412E-8A59-741D8DBB8128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58-2D89-426C-97B4-7DE61743AB5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A-2D89-426C-97B4-7DE61743AB5E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5C-2D89-426C-97B4-7DE61743AB5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9-2DBC-412E-8A59-741D8DBB812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latin typeface="Arial Narrow" panose="020B0606020202030204" pitchFamily="34" charset="0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[1]prod_area!$B$11:$K$11</c:f>
              <c:strCache>
                <c:ptCount val="10"/>
                <c:pt idx="0">
                  <c:v>US </c:v>
                </c:pt>
                <c:pt idx="1">
                  <c:v>CO</c:v>
                </c:pt>
                <c:pt idx="2">
                  <c:v>EC</c:v>
                </c:pt>
                <c:pt idx="3">
                  <c:v>CN 2</c:v>
                </c:pt>
                <c:pt idx="4">
                  <c:v>JP </c:v>
                </c:pt>
                <c:pt idx="5">
                  <c:v>NL</c:v>
                </c:pt>
                <c:pt idx="6">
                  <c:v>DE</c:v>
                </c:pt>
                <c:pt idx="7">
                  <c:v>ES</c:v>
                </c:pt>
                <c:pt idx="8">
                  <c:v>FR</c:v>
                </c:pt>
                <c:pt idx="9">
                  <c:v>UK</c:v>
                </c:pt>
              </c:strCache>
            </c:strRef>
          </c:cat>
          <c:val>
            <c:numRef>
              <c:f>[1]prod_area!$B$18:$K$18</c:f>
              <c:numCache>
                <c:formatCode>General</c:formatCode>
                <c:ptCount val="10"/>
                <c:pt idx="0">
                  <c:v>28155</c:v>
                </c:pt>
                <c:pt idx="1">
                  <c:v>7532</c:v>
                </c:pt>
                <c:pt idx="2">
                  <c:v>9986</c:v>
                </c:pt>
                <c:pt idx="3">
                  <c:v>0</c:v>
                </c:pt>
                <c:pt idx="4">
                  <c:v>18159</c:v>
                </c:pt>
                <c:pt idx="5">
                  <c:v>6700</c:v>
                </c:pt>
                <c:pt idx="6">
                  <c:v>6588</c:v>
                </c:pt>
                <c:pt idx="7">
                  <c:v>6226</c:v>
                </c:pt>
                <c:pt idx="8">
                  <c:v>6538</c:v>
                </c:pt>
                <c:pt idx="9">
                  <c:v>7100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D-2D89-426C-97B4-7DE61743AB5E}"/>
            </c:ext>
          </c:extLst>
        </c:ser>
        <c:ser>
          <c:idx val="5"/>
          <c:order val="6"/>
          <c:tx>
            <c:strRef>
              <c:f>[1]prod_area!$A$19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F-2D89-426C-97B4-7DE61743AB5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1-2D89-426C-97B4-7DE61743AB5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3-2D89-426C-97B4-7DE61743AB5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5-2D89-426C-97B4-7DE61743AB5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7-2DBC-412E-8A59-741D8DBB812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7-2D89-426C-97B4-7DE61743AB5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9-2D89-426C-97B4-7DE61743AB5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B-2DBC-412E-8A59-741D8DBB8128}"/>
              </c:ext>
            </c:extLst>
          </c:dPt>
          <c:dLbls>
            <c:delete val="1"/>
          </c:dLbls>
          <c:cat>
            <c:strRef>
              <c:f>[1]prod_area!$B$11:$K$11</c:f>
              <c:strCache>
                <c:ptCount val="10"/>
                <c:pt idx="0">
                  <c:v>US </c:v>
                </c:pt>
                <c:pt idx="1">
                  <c:v>CO</c:v>
                </c:pt>
                <c:pt idx="2">
                  <c:v>EC</c:v>
                </c:pt>
                <c:pt idx="3">
                  <c:v>CN 2</c:v>
                </c:pt>
                <c:pt idx="4">
                  <c:v>JP </c:v>
                </c:pt>
                <c:pt idx="5">
                  <c:v>NL</c:v>
                </c:pt>
                <c:pt idx="6">
                  <c:v>DE</c:v>
                </c:pt>
                <c:pt idx="7">
                  <c:v>ES</c:v>
                </c:pt>
                <c:pt idx="8">
                  <c:v>FR</c:v>
                </c:pt>
                <c:pt idx="9">
                  <c:v>UK</c:v>
                </c:pt>
              </c:strCache>
            </c:strRef>
          </c:cat>
          <c:val>
            <c:numRef>
              <c:f>[1]prod_area!$B$19:$K$19</c:f>
              <c:numCache>
                <c:formatCode>General</c:formatCode>
                <c:ptCount val="10"/>
                <c:pt idx="0">
                  <c:v>0</c:v>
                </c:pt>
                <c:pt idx="1">
                  <c:v>7665</c:v>
                </c:pt>
                <c:pt idx="2">
                  <c:v>7509</c:v>
                </c:pt>
                <c:pt idx="4">
                  <c:v>17800</c:v>
                </c:pt>
                <c:pt idx="5">
                  <c:v>6870</c:v>
                </c:pt>
                <c:pt idx="7">
                  <c:v>6224</c:v>
                </c:pt>
                <c:pt idx="8">
                  <c:v>6397</c:v>
                </c:pt>
                <c:pt idx="9">
                  <c:v>6700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A-2D89-426C-97B4-7DE61743AB5E}"/>
            </c:ext>
          </c:extLst>
        </c:ser>
        <c:ser>
          <c:idx val="7"/>
          <c:order val="7"/>
          <c:tx>
            <c:strRef>
              <c:f>[1]prod_area!$A$20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6-2DBC-412E-8A59-741D8DBB812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6A-2DBC-412E-8A59-741D8DBB8128}"/>
              </c:ext>
            </c:extLst>
          </c:dPt>
          <c:dLbls>
            <c:delete val="1"/>
          </c:dLbls>
          <c:cat>
            <c:strRef>
              <c:f>[1]prod_area!$B$11:$K$11</c:f>
              <c:strCache>
                <c:ptCount val="10"/>
                <c:pt idx="0">
                  <c:v>US </c:v>
                </c:pt>
                <c:pt idx="1">
                  <c:v>CO</c:v>
                </c:pt>
                <c:pt idx="2">
                  <c:v>EC</c:v>
                </c:pt>
                <c:pt idx="3">
                  <c:v>CN 2</c:v>
                </c:pt>
                <c:pt idx="4">
                  <c:v>JP </c:v>
                </c:pt>
                <c:pt idx="5">
                  <c:v>NL</c:v>
                </c:pt>
                <c:pt idx="6">
                  <c:v>DE</c:v>
                </c:pt>
                <c:pt idx="7">
                  <c:v>ES</c:v>
                </c:pt>
                <c:pt idx="8">
                  <c:v>FR</c:v>
                </c:pt>
                <c:pt idx="9">
                  <c:v>UK</c:v>
                </c:pt>
              </c:strCache>
            </c:strRef>
          </c:cat>
          <c:val>
            <c:numRef>
              <c:f>[1]prod_area!$B$20:$K$20</c:f>
              <c:numCache>
                <c:formatCode>General</c:formatCode>
                <c:ptCount val="10"/>
                <c:pt idx="2">
                  <c:v>9316</c:v>
                </c:pt>
                <c:pt idx="4">
                  <c:v>17285</c:v>
                </c:pt>
                <c:pt idx="5">
                  <c:v>7080</c:v>
                </c:pt>
                <c:pt idx="7">
                  <c:v>6194</c:v>
                </c:pt>
                <c:pt idx="8">
                  <c:v>6397</c:v>
                </c:pt>
                <c:pt idx="9">
                  <c:v>6600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3-2DBC-412E-8A59-741D8DBB8128}"/>
            </c:ext>
          </c:extLst>
        </c:ser>
        <c:ser>
          <c:idx val="8"/>
          <c:order val="8"/>
          <c:tx>
            <c:strRef>
              <c:f>[1]prod_area!$A$21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rgbClr val="6993C5"/>
              </a:solidFill>
            </c:spPr>
          </c:dPt>
          <c:dPt>
            <c:idx val="8"/>
            <c:invertIfNegative val="0"/>
            <c:bubble3D val="0"/>
            <c:spPr>
              <a:solidFill>
                <a:srgbClr val="6993C5"/>
              </a:solidFill>
            </c:spPr>
          </c:dPt>
          <c:dLbls>
            <c:delete val="1"/>
          </c:dLbls>
          <c:cat>
            <c:strRef>
              <c:f>[1]prod_area!$B$11:$K$11</c:f>
              <c:strCache>
                <c:ptCount val="10"/>
                <c:pt idx="0">
                  <c:v>US </c:v>
                </c:pt>
                <c:pt idx="1">
                  <c:v>CO</c:v>
                </c:pt>
                <c:pt idx="2">
                  <c:v>EC</c:v>
                </c:pt>
                <c:pt idx="3">
                  <c:v>CN 2</c:v>
                </c:pt>
                <c:pt idx="4">
                  <c:v>JP </c:v>
                </c:pt>
                <c:pt idx="5">
                  <c:v>NL</c:v>
                </c:pt>
                <c:pt idx="6">
                  <c:v>DE</c:v>
                </c:pt>
                <c:pt idx="7">
                  <c:v>ES</c:v>
                </c:pt>
                <c:pt idx="8">
                  <c:v>FR</c:v>
                </c:pt>
                <c:pt idx="9">
                  <c:v>UK</c:v>
                </c:pt>
              </c:strCache>
            </c:strRef>
          </c:cat>
          <c:val>
            <c:numRef>
              <c:f>[1]prod_area!$B$21:$K$21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5217</c:v>
                </c:pt>
                <c:pt idx="3">
                  <c:v>0</c:v>
                </c:pt>
                <c:pt idx="4">
                  <c:v>0</c:v>
                </c:pt>
                <c:pt idx="5">
                  <c:v>7460</c:v>
                </c:pt>
                <c:pt idx="6">
                  <c:v>0</c:v>
                </c:pt>
                <c:pt idx="7">
                  <c:v>6086.31</c:v>
                </c:pt>
                <c:pt idx="8">
                  <c:v>4195</c:v>
                </c:pt>
                <c:pt idx="9">
                  <c:v>6300</c:v>
                </c:pt>
              </c:numCache>
            </c:numRef>
          </c:val>
        </c:ser>
        <c:ser>
          <c:idx val="9"/>
          <c:order val="9"/>
          <c:tx>
            <c:strRef>
              <c:f>[1]prod_area!$A$22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700">
                    <a:latin typeface="Arial Narrow" panose="020B0606020202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[1]prod_area!$B$11:$K$11</c:f>
              <c:strCache>
                <c:ptCount val="10"/>
                <c:pt idx="0">
                  <c:v>US </c:v>
                </c:pt>
                <c:pt idx="1">
                  <c:v>CO</c:v>
                </c:pt>
                <c:pt idx="2">
                  <c:v>EC</c:v>
                </c:pt>
                <c:pt idx="3">
                  <c:v>CN 2</c:v>
                </c:pt>
                <c:pt idx="4">
                  <c:v>JP </c:v>
                </c:pt>
                <c:pt idx="5">
                  <c:v>NL</c:v>
                </c:pt>
                <c:pt idx="6">
                  <c:v>DE</c:v>
                </c:pt>
                <c:pt idx="7">
                  <c:v>ES</c:v>
                </c:pt>
                <c:pt idx="8">
                  <c:v>FR</c:v>
                </c:pt>
                <c:pt idx="9">
                  <c:v>UK</c:v>
                </c:pt>
              </c:strCache>
            </c:strRef>
          </c:cat>
          <c:val>
            <c:numRef>
              <c:f>[1]prod_area!$B$22:$K$22</c:f>
              <c:numCache>
                <c:formatCode>General</c:formatCode>
                <c:ptCount val="10"/>
                <c:pt idx="1">
                  <c:v>8900</c:v>
                </c:pt>
                <c:pt idx="2">
                  <c:v>7464</c:v>
                </c:pt>
                <c:pt idx="5">
                  <c:v>7870</c:v>
                </c:pt>
                <c:pt idx="6">
                  <c:v>6262.8</c:v>
                </c:pt>
                <c:pt idx="8">
                  <c:v>3985</c:v>
                </c:pt>
                <c:pt idx="9">
                  <c:v>7100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7"/>
        <c:axId val="350673072"/>
        <c:axId val="350675032"/>
      </c:barChart>
      <c:catAx>
        <c:axId val="35067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50675032"/>
        <c:crosses val="autoZero"/>
        <c:auto val="1"/>
        <c:lblAlgn val="ctr"/>
        <c:lblOffset val="100"/>
        <c:tickLblSkip val="1"/>
        <c:noMultiLvlLbl val="0"/>
      </c:catAx>
      <c:valAx>
        <c:axId val="350675032"/>
        <c:scaling>
          <c:orientation val="minMax"/>
          <c:max val="3000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numFmt formatCode="#\ ###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50673072"/>
        <c:crosses val="autoZero"/>
        <c:crossBetween val="between"/>
        <c:majorUnit val="5000"/>
        <c:minorUnit val="2500"/>
      </c:valAx>
    </c:plotArea>
    <c:plotVisOnly val="0"/>
    <c:dispBlanksAs val="gap"/>
    <c:showDLblsOverMax val="0"/>
  </c:chart>
  <c:spPr>
    <a:solidFill>
      <a:schemeClr val="lt1"/>
    </a:solidFill>
    <a:ln w="254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8740157499999996" l="0.7000000000000004" r="0.7000000000000004" t="0.78740157499999996" header="0.30000000000000021" footer="0.30000000000000021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F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7BD-4064-9EC3-7D0A2227604B}"/>
              </c:ext>
            </c:extLst>
          </c:dPt>
          <c:dPt>
            <c:idx val="1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7BD-4064-9EC3-7D0A2227604B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7BD-4064-9EC3-7D0A2227604B}"/>
              </c:ext>
            </c:extLst>
          </c:dPt>
          <c:dPt>
            <c:idx val="3"/>
            <c:bubble3D val="0"/>
            <c:spPr>
              <a:solidFill>
                <a:srgbClr val="FFCC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7BD-4064-9EC3-7D0A2227604B}"/>
              </c:ext>
            </c:extLst>
          </c:dPt>
          <c:dPt>
            <c:idx val="4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7BD-4064-9EC3-7D0A2227604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7BD-4064-9EC3-7D0A2227604B}"/>
              </c:ext>
            </c:extLst>
          </c:dPt>
          <c:dLbls>
            <c:dLbl>
              <c:idx val="0"/>
              <c:layout>
                <c:manualLayout>
                  <c:x val="2.2222222222222223E-2"/>
                  <c:y val="1.85185185185185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7BD-4064-9EC3-7D0A2227604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1111111111111109E-2"/>
                  <c:y val="-1.388888888888888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7BD-4064-9EC3-7D0A2227604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5487698184068464E-2"/>
                  <c:y val="0.1327476613907822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7BD-4064-9EC3-7D0A2227604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1998634317051832"/>
                  <c:y val="0.259862616315603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7BD-4064-9EC3-7D0A2227604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17113821138211383"/>
                  <c:y val="0.2420692648890736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7BD-4064-9EC3-7D0A2227604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20243923777820455"/>
                  <c:y val="0.1522693763011914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7BD-4064-9EC3-7D0A2227604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21951240850991188"/>
                  <c:y val="4.74011832311235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7BD-4064-9EC3-7D0A2227604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7560975609756101E-2"/>
                  <c:y val="-5.5920933167051047E-1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9C64-49A3-82BB-E285947E337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5230352303523033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1B1-452B-99F2-A4179B2FE38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4905149051490504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1B1-452B-99F2-A4179B2FE38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21138211382113822"/>
                  <c:y val="4.68521157849819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1B1-452B-99F2-A4179B2FE38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'Roses Graph'!$C$11:$C$21</c:f>
              <c:strCache>
                <c:ptCount val="11"/>
                <c:pt idx="0">
                  <c:v>Netherlands</c:v>
                </c:pt>
                <c:pt idx="1">
                  <c:v>Kenya</c:v>
                </c:pt>
                <c:pt idx="2">
                  <c:v>Ecuador</c:v>
                </c:pt>
                <c:pt idx="3">
                  <c:v>Ethiopia</c:v>
                </c:pt>
                <c:pt idx="4">
                  <c:v>Belgium</c:v>
                </c:pt>
                <c:pt idx="5">
                  <c:v>Colombia</c:v>
                </c:pt>
                <c:pt idx="6">
                  <c:v>Uganda</c:v>
                </c:pt>
                <c:pt idx="7">
                  <c:v>Germany</c:v>
                </c:pt>
                <c:pt idx="8">
                  <c:v>Zambia</c:v>
                </c:pt>
                <c:pt idx="9">
                  <c:v>Spain</c:v>
                </c:pt>
                <c:pt idx="10">
                  <c:v>Others</c:v>
                </c:pt>
              </c:strCache>
            </c:strRef>
          </c:cat>
          <c:val>
            <c:numRef>
              <c:f>'Roses Graph'!$E$11:$E$21</c:f>
              <c:numCache>
                <c:formatCode>General</c:formatCode>
                <c:ptCount val="11"/>
                <c:pt idx="0">
                  <c:v>799133.68999999983</c:v>
                </c:pt>
                <c:pt idx="1">
                  <c:v>312808.88299999997</c:v>
                </c:pt>
                <c:pt idx="2">
                  <c:v>182461.63000000003</c:v>
                </c:pt>
                <c:pt idx="3">
                  <c:v>137898.95199999999</c:v>
                </c:pt>
                <c:pt idx="4">
                  <c:v>52732.077000000012</c:v>
                </c:pt>
                <c:pt idx="5">
                  <c:v>36915.430999999997</c:v>
                </c:pt>
                <c:pt idx="6">
                  <c:v>28362.628000000001</c:v>
                </c:pt>
                <c:pt idx="7">
                  <c:v>13725.111999999999</c:v>
                </c:pt>
                <c:pt idx="8">
                  <c:v>9721.6739999999991</c:v>
                </c:pt>
                <c:pt idx="9">
                  <c:v>8543.8090000000011</c:v>
                </c:pt>
                <c:pt idx="10" formatCode="#,###,##0;\-###,##0;\.">
                  <c:v>31876.938000000315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7BD-4064-9EC3-7D0A222760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7" r="0.7" t="0.78740157499999996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F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3D-451B-806F-15F20F609744}"/>
              </c:ext>
            </c:extLst>
          </c:dPt>
          <c:dPt>
            <c:idx val="1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3D-451B-806F-15F20F609744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D3D-451B-806F-15F20F609744}"/>
              </c:ext>
            </c:extLst>
          </c:dPt>
          <c:dPt>
            <c:idx val="3"/>
            <c:bubble3D val="0"/>
            <c:spPr>
              <a:solidFill>
                <a:srgbClr val="FFCC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D3D-451B-806F-15F20F609744}"/>
              </c:ext>
            </c:extLst>
          </c:dPt>
          <c:dPt>
            <c:idx val="4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D3D-451B-806F-15F20F609744}"/>
              </c:ext>
            </c:extLst>
          </c:dPt>
          <c:dPt>
            <c:idx val="5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D3D-451B-806F-15F20F609744}"/>
              </c:ext>
            </c:extLst>
          </c:dPt>
          <c:dPt>
            <c:idx val="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D3D-451B-806F-15F20F609744}"/>
              </c:ext>
            </c:extLst>
          </c:dPt>
          <c:dPt>
            <c:idx val="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D3D-451B-806F-15F20F609744}"/>
              </c:ext>
            </c:extLst>
          </c:dPt>
          <c:dLbls>
            <c:dLbl>
              <c:idx val="0"/>
              <c:layout>
                <c:manualLayout>
                  <c:x val="2.0074607238512263E-2"/>
                  <c:y val="-9.67224395496487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3D-451B-806F-15F20F60974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381523168499643"/>
                  <c:y val="-3.82518175551118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D3D-451B-806F-15F20F60974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3723759990123935E-2"/>
                  <c:y val="-4.290221767853002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D3D-451B-806F-15F20F60974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8.3214874214342857E-2"/>
                  <c:y val="5.64857294581772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D3D-451B-806F-15F20F60974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571700776666722E-2"/>
                  <c:y val="3.78090266140825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D3D-451B-806F-15F20F60974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487083286368345E-2"/>
                  <c:y val="-4.444807439138150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D3D-451B-806F-15F20F60974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9757231266337104E-2"/>
                  <c:y val="-1.312350988331285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D3D-451B-806F-15F20F60974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21089866834130397"/>
                  <c:y val="1.490312266185260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D3D-451B-806F-15F20F60974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'Carnation Graph  '!$A$22:$A$29</c:f>
              <c:strCache>
                <c:ptCount val="8"/>
                <c:pt idx="0">
                  <c:v>Netherlands</c:v>
                </c:pt>
                <c:pt idx="1">
                  <c:v>Colombia</c:v>
                </c:pt>
                <c:pt idx="2">
                  <c:v>Turkey</c:v>
                </c:pt>
                <c:pt idx="3">
                  <c:v>Spain</c:v>
                </c:pt>
                <c:pt idx="4">
                  <c:v>Kenya</c:v>
                </c:pt>
                <c:pt idx="5">
                  <c:v>Italy</c:v>
                </c:pt>
                <c:pt idx="6">
                  <c:v>Ethiopia</c:v>
                </c:pt>
                <c:pt idx="7">
                  <c:v>Others </c:v>
                </c:pt>
              </c:strCache>
            </c:strRef>
          </c:cat>
          <c:val>
            <c:numRef>
              <c:f>'Carnation Graph  '!$B$22:$B$29</c:f>
              <c:numCache>
                <c:formatCode>0.00</c:formatCode>
                <c:ptCount val="8"/>
                <c:pt idx="0">
                  <c:v>97209.763000000021</c:v>
                </c:pt>
                <c:pt idx="1">
                  <c:v>77951.826000000015</c:v>
                </c:pt>
                <c:pt idx="2">
                  <c:v>38109.918000000005</c:v>
                </c:pt>
                <c:pt idx="3">
                  <c:v>9775.4969999999976</c:v>
                </c:pt>
                <c:pt idx="4">
                  <c:v>6365.8570000000009</c:v>
                </c:pt>
                <c:pt idx="5">
                  <c:v>6282.7589999999982</c:v>
                </c:pt>
                <c:pt idx="6">
                  <c:v>3370.0890000000004</c:v>
                </c:pt>
                <c:pt idx="7">
                  <c:v>9512.742000000173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D3D-451B-806F-15F20F6097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372297930399619"/>
          <c:y val="7.573491586770463E-2"/>
          <c:w val="0.5814197338067606"/>
          <c:h val="0.8325859754503371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F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052-483D-ACAB-74FD4138FFA0}"/>
              </c:ext>
            </c:extLst>
          </c:dPt>
          <c:dPt>
            <c:idx val="1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052-483D-ACAB-74FD4138FFA0}"/>
              </c:ext>
            </c:extLst>
          </c:dPt>
          <c:dPt>
            <c:idx val="3"/>
            <c:bubble3D val="0"/>
            <c:spPr>
              <a:solidFill>
                <a:srgbClr val="FFCC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052-483D-ACAB-74FD4138FFA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052-483D-ACAB-74FD4138FFA0}"/>
              </c:ext>
            </c:extLst>
          </c:dPt>
          <c:dLbls>
            <c:dLbl>
              <c:idx val="0"/>
              <c:layout>
                <c:manualLayout>
                  <c:x val="7.2068778459060054E-2"/>
                  <c:y val="-6.74941535344163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052-483D-ACAB-74FD4138FFA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0476638228154675"/>
                  <c:y val="0.1781713329062716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052-483D-ACAB-74FD4138FFA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7323886706228528"/>
                  <c:y val="0.2282012596540047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052-483D-ACAB-74FD4138FFA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23242998591773106"/>
                  <c:y val="0.1165919099542294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052-483D-ACAB-74FD4138FFA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15583175798223556"/>
                  <c:y val="9.9651205089085031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052-483D-ACAB-74FD4138FFA0}"/>
                </c:ext>
                <c:ext xmlns:c15="http://schemas.microsoft.com/office/drawing/2012/chart" uri="{CE6537A1-D6FC-4f65-9D91-7224C49458BB}">
                  <c15:layout>
                    <c:manualLayout>
                      <c:w val="0.17817675713291578"/>
                      <c:h val="0.10363725329264845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7.0524002871248562E-2"/>
                  <c:y val="9.9651205089085031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398-4D15-B4F4-D2937CDD7822}"/>
                </c:ext>
                <c:ext xmlns:c15="http://schemas.microsoft.com/office/drawing/2012/chart" uri="{CE6537A1-D6FC-4f65-9D91-7224C49458BB}">
                  <c15:layout>
                    <c:manualLayout>
                      <c:w val="0.13920668058455116"/>
                      <c:h val="0.103637253292648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'Orchids Graph'!$C$12:$C$16</c:f>
              <c:strCache>
                <c:ptCount val="5"/>
                <c:pt idx="0">
                  <c:v>Netherlands</c:v>
                </c:pt>
                <c:pt idx="1">
                  <c:v>Thailand</c:v>
                </c:pt>
                <c:pt idx="2">
                  <c:v>Belgium</c:v>
                </c:pt>
                <c:pt idx="3">
                  <c:v>Spain</c:v>
                </c:pt>
                <c:pt idx="4">
                  <c:v>Others</c:v>
                </c:pt>
              </c:strCache>
            </c:strRef>
          </c:cat>
          <c:val>
            <c:numRef>
              <c:f>'Orchids Graph'!$D$12:$D$16</c:f>
              <c:numCache>
                <c:formatCode>General</c:formatCode>
                <c:ptCount val="5"/>
                <c:pt idx="0">
                  <c:v>34714.294999999998</c:v>
                </c:pt>
                <c:pt idx="1">
                  <c:v>8267.6320000000014</c:v>
                </c:pt>
                <c:pt idx="2">
                  <c:v>2941.9459999999995</c:v>
                </c:pt>
                <c:pt idx="3">
                  <c:v>576.02199999999993</c:v>
                </c:pt>
                <c:pt idx="4" formatCode="##\ ###\ ###">
                  <c:v>2223.6800000000003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052-483D-ACAB-74FD4138FF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67366579177605"/>
          <c:y val="7.1748867664141222E-2"/>
          <c:w val="0.57465288713910756"/>
          <c:h val="0.82461387904321037"/>
        </c:manualLayout>
      </c:layout>
      <c:pieChart>
        <c:varyColors val="1"/>
        <c:ser>
          <c:idx val="0"/>
          <c:order val="0"/>
          <c:explosion val="1"/>
          <c:dPt>
            <c:idx val="0"/>
            <c:bubble3D val="0"/>
            <c:spPr>
              <a:solidFill>
                <a:srgbClr val="00B0F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40-454C-A514-3CDAC6629618}"/>
              </c:ext>
            </c:extLst>
          </c:dPt>
          <c:dPt>
            <c:idx val="1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40-454C-A514-3CDAC6629618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40-454C-A514-3CDAC6629618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40-454C-A514-3CDAC6629618}"/>
              </c:ext>
            </c:extLst>
          </c:dPt>
          <c:dLbls>
            <c:dLbl>
              <c:idx val="0"/>
              <c:layout>
                <c:manualLayout>
                  <c:x val="0.11923425196850394"/>
                  <c:y val="-5.16792718902311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D40-454C-A514-3CDAC662961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6909448818897638"/>
                  <c:y val="0.2262703802407510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D40-454C-A514-3CDAC662961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7879505686789152"/>
                  <c:y val="0.152466343786300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D40-454C-A514-3CDAC662961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30272900262467189"/>
                  <c:y val="8.868957252928567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D40-454C-A514-3CDAC662961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29715026246719162"/>
                  <c:y val="9.9651205089085031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D40-454C-A514-3CDAC662961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6603674540682417E-2"/>
                  <c:y val="9.9651205089085031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873-4DEF-AE00-19B266F2D1B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21260094050743658"/>
                  <c:y val="9.9635511985921347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8A6-4C06-B7F0-AF4DAA2DBC99}"/>
                </c:ext>
                <c:ext xmlns:c15="http://schemas.microsoft.com/office/drawing/2012/chart" uri="{CE6537A1-D6FC-4f65-9D91-7224C49458BB}">
                  <c15:layout>
                    <c:manualLayout>
                      <c:w val="0.1555833333333333"/>
                      <c:h val="0.12755354251402884"/>
                    </c:manualLayout>
                  </c15:layout>
                </c:ext>
              </c:extLst>
            </c:dLbl>
            <c:dLbl>
              <c:idx val="7"/>
              <c:layout>
                <c:manualLayout>
                  <c:x val="1.3601487314085739E-2"/>
                  <c:y val="9.9651205089085031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8A6-4C06-B7F0-AF4DAA2DBC9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'Chrysan. Graph'!$E$12:$E$19</c:f>
              <c:strCache>
                <c:ptCount val="8"/>
                <c:pt idx="0">
                  <c:v>Netherlands</c:v>
                </c:pt>
                <c:pt idx="1">
                  <c:v>Italy</c:v>
                </c:pt>
                <c:pt idx="2">
                  <c:v>Colombia</c:v>
                </c:pt>
                <c:pt idx="3">
                  <c:v>Austria</c:v>
                </c:pt>
                <c:pt idx="4">
                  <c:v>Spain</c:v>
                </c:pt>
                <c:pt idx="5">
                  <c:v>Belgium</c:v>
                </c:pt>
                <c:pt idx="6">
                  <c:v>Germany</c:v>
                </c:pt>
                <c:pt idx="7">
                  <c:v>Others</c:v>
                </c:pt>
              </c:strCache>
            </c:strRef>
          </c:cat>
          <c:val>
            <c:numRef>
              <c:f>'Chrysan. Graph'!$F$12:$F$19</c:f>
              <c:numCache>
                <c:formatCode>0</c:formatCode>
                <c:ptCount val="8"/>
                <c:pt idx="0">
                  <c:v>161661.39600000001</c:v>
                </c:pt>
                <c:pt idx="1">
                  <c:v>4625.4309999999987</c:v>
                </c:pt>
                <c:pt idx="2">
                  <c:v>2084.7019999999998</c:v>
                </c:pt>
                <c:pt idx="3">
                  <c:v>1415.7749999999999</c:v>
                </c:pt>
                <c:pt idx="4" formatCode="General">
                  <c:v>1337.76</c:v>
                </c:pt>
                <c:pt idx="5">
                  <c:v>1267.575</c:v>
                </c:pt>
                <c:pt idx="6">
                  <c:v>969.05600000000027</c:v>
                </c:pt>
                <c:pt idx="7">
                  <c:v>4418.4119999999239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D40-454C-A514-3CDAC66296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066937285013286"/>
          <c:y val="8.7171853662356635E-2"/>
          <c:w val="0.5669428277986992"/>
          <c:h val="0.813769221721329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F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D5-4F3C-9322-D43C8F4985E5}"/>
              </c:ext>
            </c:extLst>
          </c:dPt>
          <c:dPt>
            <c:idx val="1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D5-4F3C-9322-D43C8F4985E5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D5-4F3C-9322-D43C8F4985E5}"/>
              </c:ext>
            </c:extLst>
          </c:dPt>
          <c:dPt>
            <c:idx val="3"/>
            <c:bubble3D val="0"/>
            <c:spPr>
              <a:solidFill>
                <a:srgbClr val="FFCC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D5-4F3C-9322-D43C8F4985E5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D5-4F3C-9322-D43C8F4985E5}"/>
              </c:ext>
            </c:extLst>
          </c:dPt>
          <c:dLbls>
            <c:dLbl>
              <c:idx val="0"/>
              <c:layout>
                <c:manualLayout>
                  <c:x val="0.24838416937013308"/>
                  <c:y val="-6.94408221775918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D5-4F3C-9322-D43C8F4985E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0234557636817141"/>
                  <c:y val="0.125867806051965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4D5-4F3C-9322-D43C8F4985E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7796927557968298"/>
                  <c:y val="6.405956237099769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D5-4F3C-9322-D43C8F4985E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3429386544073299"/>
                  <c:y val="-7.054394110567254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D5-4F3C-9322-D43C8F4985E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4352445074800432E-2"/>
                  <c:y val="2.971704364127273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D5-4F3C-9322-D43C8F4985E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7517723328062254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14D5-4F3C-9322-D43C8F4985E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23141194307233334"/>
                  <c:y val="5.77567171955243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D5-4F3C-9322-D43C8F4985E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'Lilies Graph'!$D$13:$D$19</c:f>
              <c:strCache>
                <c:ptCount val="7"/>
                <c:pt idx="0">
                  <c:v>Netherlands</c:v>
                </c:pt>
                <c:pt idx="1">
                  <c:v>United Kingdom</c:v>
                </c:pt>
                <c:pt idx="2">
                  <c:v>Italy</c:v>
                </c:pt>
                <c:pt idx="3">
                  <c:v>Germany</c:v>
                </c:pt>
                <c:pt idx="4">
                  <c:v>Hungary</c:v>
                </c:pt>
                <c:pt idx="5">
                  <c:v>Austria</c:v>
                </c:pt>
                <c:pt idx="6">
                  <c:v>Others</c:v>
                </c:pt>
              </c:strCache>
            </c:strRef>
          </c:cat>
          <c:val>
            <c:numRef>
              <c:f>'Lilies Graph'!$E$13:$E$19</c:f>
              <c:numCache>
                <c:formatCode>General</c:formatCode>
                <c:ptCount val="7"/>
                <c:pt idx="0">
                  <c:v>48474.077000000012</c:v>
                </c:pt>
                <c:pt idx="1">
                  <c:v>361.61099999999999</c:v>
                </c:pt>
                <c:pt idx="2">
                  <c:v>352.25700000000001</c:v>
                </c:pt>
                <c:pt idx="3">
                  <c:v>263.49799999999999</c:v>
                </c:pt>
                <c:pt idx="4">
                  <c:v>192.27300000000002</c:v>
                </c:pt>
                <c:pt idx="5">
                  <c:v>181.946</c:v>
                </c:pt>
                <c:pt idx="6">
                  <c:v>1086.1979999999894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14D5-4F3C-9322-D43C8F4985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798749741344569"/>
          <c:y val="0.11456788341512458"/>
          <c:w val="0.5674274947996647"/>
          <c:h val="0.810370399864621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F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34-4BA0-8566-4328BC10746B}"/>
              </c:ext>
            </c:extLst>
          </c:dPt>
          <c:dPt>
            <c:idx val="1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34-4BA0-8566-4328BC10746B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34-4BA0-8566-4328BC10746B}"/>
              </c:ext>
            </c:extLst>
          </c:dPt>
          <c:dPt>
            <c:idx val="3"/>
            <c:bubble3D val="0"/>
            <c:spPr>
              <a:solidFill>
                <a:srgbClr val="FFCC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34-4BA0-8566-4328BC10746B}"/>
              </c:ext>
            </c:extLst>
          </c:dPt>
          <c:dPt>
            <c:idx val="4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34-4BA0-8566-4328BC10746B}"/>
              </c:ext>
            </c:extLst>
          </c:dPt>
          <c:dPt>
            <c:idx val="5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34-4BA0-8566-4328BC10746B}"/>
              </c:ext>
            </c:extLst>
          </c:dPt>
          <c:dPt>
            <c:idx val="6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34-4BA0-8566-4328BC10746B}"/>
              </c:ext>
            </c:extLst>
          </c:dPt>
          <c:dLbls>
            <c:dLbl>
              <c:idx val="0"/>
              <c:layout>
                <c:manualLayout>
                  <c:x val="2.6236481850557061E-2"/>
                  <c:y val="-1.25741596074020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34-4BA0-8566-4328BC10746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8.9126234739329804E-2"/>
                  <c:y val="-3.71022008978787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34-4BA0-8566-4328BC10746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4782457172106596E-2"/>
                  <c:y val="3.75461008968831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34-4BA0-8566-4328BC10746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0287842650374094E-2"/>
                  <c:y val="7.31679092963298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34-4BA0-8566-4328BC10746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11170603674540683"/>
                  <c:y val="0.138765254979643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34-4BA0-8566-4328BC10746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17242744034589039"/>
                  <c:y val="6.765539921759126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34-4BA0-8566-4328BC10746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731542893237931"/>
                  <c:y val="-1.831592988184234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34-4BA0-8566-4328BC10746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2451835636727985E-2"/>
                  <c:y val="-1.58024666779482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649-496A-97F5-D791D91C9295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6250313109201648E-2"/>
                  <c:y val="9.8765416737175852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5649-496A-97F5-D791D91C929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'Christmas Trees Graph'!$B$14:$B$22</c:f>
              <c:strCache>
                <c:ptCount val="8"/>
                <c:pt idx="0">
                  <c:v>Denmark</c:v>
                </c:pt>
                <c:pt idx="1">
                  <c:v>Germany</c:v>
                </c:pt>
                <c:pt idx="2">
                  <c:v>Poland</c:v>
                </c:pt>
                <c:pt idx="3">
                  <c:v>Netherlands</c:v>
                </c:pt>
                <c:pt idx="4">
                  <c:v>Belgium</c:v>
                </c:pt>
                <c:pt idx="5">
                  <c:v>Czech Rep.</c:v>
                </c:pt>
                <c:pt idx="6">
                  <c:v>France</c:v>
                </c:pt>
                <c:pt idx="7">
                  <c:v>Others</c:v>
                </c:pt>
              </c:strCache>
            </c:strRef>
          </c:cat>
          <c:val>
            <c:numRef>
              <c:f>'Christmas Trees Graph'!$C$14:$C$22</c:f>
              <c:numCache>
                <c:formatCode>##\ ###</c:formatCode>
                <c:ptCount val="9"/>
                <c:pt idx="0">
                  <c:v>55059.497000000003</c:v>
                </c:pt>
                <c:pt idx="1">
                  <c:v>16866.551000000003</c:v>
                </c:pt>
                <c:pt idx="2">
                  <c:v>14544.733999999999</c:v>
                </c:pt>
                <c:pt idx="3">
                  <c:v>12472.704999999996</c:v>
                </c:pt>
                <c:pt idx="4">
                  <c:v>7238.543999999999</c:v>
                </c:pt>
                <c:pt idx="5">
                  <c:v>2583.8609999999999</c:v>
                </c:pt>
                <c:pt idx="6">
                  <c:v>1324.0620000000001</c:v>
                </c:pt>
                <c:pt idx="7">
                  <c:v>3373.9360000000452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CA34-4BA0-8566-4328BC1074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680626399687467"/>
          <c:y val="7.8546870525688844E-2"/>
          <c:w val="0.58315874037757864"/>
          <c:h val="0.819342197790915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F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2C-4A76-AD41-18BC5A74708F}"/>
              </c:ext>
            </c:extLst>
          </c:dPt>
          <c:dPt>
            <c:idx val="1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2C-4A76-AD41-18BC5A74708F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2C-4A76-AD41-18BC5A74708F}"/>
              </c:ext>
            </c:extLst>
          </c:dPt>
          <c:dPt>
            <c:idx val="3"/>
            <c:bubble3D val="0"/>
            <c:spPr>
              <a:solidFill>
                <a:srgbClr val="FFCC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2C-4A76-AD41-18BC5A74708F}"/>
              </c:ext>
            </c:extLst>
          </c:dPt>
          <c:dPt>
            <c:idx val="4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02C-4A76-AD41-18BC5A74708F}"/>
              </c:ext>
            </c:extLst>
          </c:dPt>
          <c:dPt>
            <c:idx val="5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02C-4A76-AD41-18BC5A74708F}"/>
              </c:ext>
            </c:extLst>
          </c:dPt>
          <c:dPt>
            <c:idx val="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02C-4A76-AD41-18BC5A74708F}"/>
              </c:ext>
            </c:extLst>
          </c:dPt>
          <c:dPt>
            <c:idx val="8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02C-4A76-AD41-18BC5A74708F}"/>
              </c:ext>
            </c:extLst>
          </c:dPt>
          <c:dLbls>
            <c:dLbl>
              <c:idx val="0"/>
              <c:layout>
                <c:manualLayout>
                  <c:x val="1.9566736547868623E-2"/>
                  <c:y val="1.8000116556587888E-1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02C-4A76-AD41-18BC5A74708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0747728860936307E-2"/>
                  <c:y val="-1.17820305788533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02C-4A76-AD41-18BC5A74708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8700209643605873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02C-4A76-AD41-18BC5A74708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2361984626135568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02C-4A76-AD41-18BC5A74708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6771488469601678E-2"/>
                  <c:y val="-7.2000466226351554E-1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02C-4A76-AD41-18BC5A74708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9566736547868637E-2"/>
                  <c:y val="7.2000466226351554E-1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02C-4A76-AD41-18BC5A74708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928721174004209E-2"/>
                  <c:y val="7.854687052568884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02C-4A76-AD41-18BC5A74708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243186582809222E-2"/>
                  <c:y val="-3.92734352628444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24B5-4E98-AE84-9FE57DAB639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8266946191474493E-2"/>
                  <c:y val="-9.818358815711106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02C-4A76-AD41-18BC5A74708F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9566736547868675E-2"/>
                  <c:y val="-1.026644706528481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4B5-4E98-AE84-9FE57DAB6397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4.1928721174004195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24B5-4E98-AE84-9FE57DAB639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'Cut Foliage Graph'!$B$14:$B$22</c:f>
              <c:strCache>
                <c:ptCount val="9"/>
                <c:pt idx="0">
                  <c:v>Netherlands</c:v>
                </c:pt>
                <c:pt idx="1">
                  <c:v>Italy</c:v>
                </c:pt>
                <c:pt idx="2">
                  <c:v>United States</c:v>
                </c:pt>
                <c:pt idx="3">
                  <c:v>Costa Rica</c:v>
                </c:pt>
                <c:pt idx="4">
                  <c:v>Spain</c:v>
                </c:pt>
                <c:pt idx="5">
                  <c:v>Guatemala</c:v>
                </c:pt>
                <c:pt idx="6">
                  <c:v>Israel</c:v>
                </c:pt>
                <c:pt idx="7">
                  <c:v>Mexico</c:v>
                </c:pt>
                <c:pt idx="8">
                  <c:v>Others</c:v>
                </c:pt>
              </c:strCache>
            </c:strRef>
          </c:cat>
          <c:val>
            <c:numRef>
              <c:f>'Cut Foliage Graph'!$C$14:$C$22</c:f>
              <c:numCache>
                <c:formatCode>##\ ###\ ###</c:formatCode>
                <c:ptCount val="9"/>
                <c:pt idx="0">
                  <c:v>132867.82200000001</c:v>
                </c:pt>
                <c:pt idx="1">
                  <c:v>67604.191000000006</c:v>
                </c:pt>
                <c:pt idx="2">
                  <c:v>52958.076999999997</c:v>
                </c:pt>
                <c:pt idx="3">
                  <c:v>24325.567999999999</c:v>
                </c:pt>
                <c:pt idx="4">
                  <c:v>23127.063999999998</c:v>
                </c:pt>
                <c:pt idx="5">
                  <c:v>18569.553000000004</c:v>
                </c:pt>
                <c:pt idx="6">
                  <c:v>13009.134000000002</c:v>
                </c:pt>
                <c:pt idx="7">
                  <c:v>12804.477999999999</c:v>
                </c:pt>
                <c:pt idx="8" formatCode="0">
                  <c:v>93228.578000000096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02C-4A76-AD41-18BC5A7470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1680626399687467"/>
          <c:y val="7.8546870525688844E-2"/>
          <c:w val="0.58315874037757864"/>
          <c:h val="0.819342197790915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F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968-4C9E-BB16-062770A45DE0}"/>
              </c:ext>
            </c:extLst>
          </c:dPt>
          <c:dPt>
            <c:idx val="1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968-4C9E-BB16-062770A45DE0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968-4C9E-BB16-062770A45DE0}"/>
              </c:ext>
            </c:extLst>
          </c:dPt>
          <c:dPt>
            <c:idx val="3"/>
            <c:bubble3D val="0"/>
            <c:spPr>
              <a:solidFill>
                <a:srgbClr val="FFCC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968-4C9E-BB16-062770A45DE0}"/>
              </c:ext>
            </c:extLst>
          </c:dPt>
          <c:dPt>
            <c:idx val="4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968-4C9E-BB16-062770A45DE0}"/>
              </c:ext>
            </c:extLst>
          </c:dPt>
          <c:dPt>
            <c:idx val="5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968-4C9E-BB16-062770A45DE0}"/>
              </c:ext>
            </c:extLst>
          </c:dPt>
          <c:dPt>
            <c:idx val="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968-4C9E-BB16-062770A45DE0}"/>
              </c:ext>
            </c:extLst>
          </c:dPt>
          <c:dPt>
            <c:idx val="8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968-4C9E-BB16-062770A45DE0}"/>
              </c:ext>
            </c:extLst>
          </c:dPt>
          <c:dLbls>
            <c:dLbl>
              <c:idx val="0"/>
              <c:layout>
                <c:manualLayout>
                  <c:x val="1.9566736547868623E-2"/>
                  <c:y val="1.8000116556587888E-1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968-4C9E-BB16-062770A45DE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0747728860936407E-2"/>
                  <c:y val="0.235640611577066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968-4C9E-BB16-062770A45DE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385744234800839E-2"/>
                  <c:y val="0.1767304586827999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968-4C9E-BB16-062770A45DE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6491963661774983"/>
                  <c:y val="0.1584073910749726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968-4C9E-BB16-062770A45DE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25863946252001518"/>
                  <c:y val="8.83704864154115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0968-4C9E-BB16-062770A45DE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19954725785063029"/>
                  <c:y val="1.91151176255109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968-4C9E-BB16-062770A45DE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889587700908455"/>
                  <c:y val="-3.065133688634977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0968-4C9E-BB16-062770A45DE0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8.1062194269741442E-2"/>
                  <c:y val="-3.48545657083676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0968-4C9E-BB16-062770A45DE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2.7950279799930158E-3"/>
                  <c:y val="-2.54052117463002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968-4C9E-BB16-062770A45DE0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5373842420640815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0968-4C9E-BB16-062770A45DE0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1.3976240391334731E-2"/>
                  <c:y val="1.17820305788533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0968-4C9E-BB16-062770A45DE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'Flowering plants graph'!$B$16:$B$22</c:f>
              <c:strCache>
                <c:ptCount val="7"/>
                <c:pt idx="0">
                  <c:v>Netherlands</c:v>
                </c:pt>
                <c:pt idx="1">
                  <c:v>Denmark</c:v>
                </c:pt>
                <c:pt idx="2">
                  <c:v>Germany</c:v>
                </c:pt>
                <c:pt idx="3">
                  <c:v>Belgium</c:v>
                </c:pt>
                <c:pt idx="4">
                  <c:v>Italy</c:v>
                </c:pt>
                <c:pt idx="5">
                  <c:v>Spain</c:v>
                </c:pt>
                <c:pt idx="6">
                  <c:v>Others</c:v>
                </c:pt>
              </c:strCache>
            </c:strRef>
          </c:cat>
          <c:val>
            <c:numRef>
              <c:f>'Flowering plants graph'!$C$16:$C$22</c:f>
              <c:numCache>
                <c:formatCode>##\ ###\ ###</c:formatCode>
                <c:ptCount val="7"/>
                <c:pt idx="0">
                  <c:v>769915.11</c:v>
                </c:pt>
                <c:pt idx="1">
                  <c:v>78543.072</c:v>
                </c:pt>
                <c:pt idx="2">
                  <c:v>75821.78</c:v>
                </c:pt>
                <c:pt idx="3">
                  <c:v>52281.917000000001</c:v>
                </c:pt>
                <c:pt idx="4">
                  <c:v>30697.146999999994</c:v>
                </c:pt>
                <c:pt idx="5">
                  <c:v>28463.881000000001</c:v>
                </c:pt>
                <c:pt idx="6">
                  <c:v>22972.055999999866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968-4C9E-BB16-062770A45D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1680626399687467"/>
          <c:y val="7.8546870525688844E-2"/>
          <c:w val="0.58315874037757864"/>
          <c:h val="0.819342197790915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F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2E-4CEE-9FF2-E6516BDF0700}"/>
              </c:ext>
            </c:extLst>
          </c:dPt>
          <c:dPt>
            <c:idx val="1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2E-4CEE-9FF2-E6516BDF0700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2E-4CEE-9FF2-E6516BDF0700}"/>
              </c:ext>
            </c:extLst>
          </c:dPt>
          <c:dPt>
            <c:idx val="3"/>
            <c:bubble3D val="0"/>
            <c:spPr>
              <a:solidFill>
                <a:srgbClr val="FFCC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F2E-4CEE-9FF2-E6516BDF0700}"/>
              </c:ext>
            </c:extLst>
          </c:dPt>
          <c:dPt>
            <c:idx val="4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F2E-4CEE-9FF2-E6516BDF0700}"/>
              </c:ext>
            </c:extLst>
          </c:dPt>
          <c:dPt>
            <c:idx val="5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F2E-4CEE-9FF2-E6516BDF0700}"/>
              </c:ext>
            </c:extLst>
          </c:dPt>
          <c:dPt>
            <c:idx val="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F2E-4CEE-9FF2-E6516BDF0700}"/>
              </c:ext>
            </c:extLst>
          </c:dPt>
          <c:dPt>
            <c:idx val="8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F2E-4CEE-9FF2-E6516BDF0700}"/>
              </c:ext>
            </c:extLst>
          </c:dPt>
          <c:dLbls>
            <c:dLbl>
              <c:idx val="0"/>
              <c:layout>
                <c:manualLayout>
                  <c:x val="1.9566736547868623E-2"/>
                  <c:y val="1.8000116556587888E-1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F2E-4CEE-9FF2-E6516BDF070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9018471747635318E-2"/>
                  <c:y val="0.1138929622622489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F2E-4CEE-9FF2-E6516BDF070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310971348707199E-2"/>
                  <c:y val="0.2002945198405065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F2E-4CEE-9FF2-E6516BDF070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8.9447938504542274E-2"/>
                  <c:y val="0.2513499856822042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F2E-4CEE-9FF2-E6516BDF070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20405310971348709"/>
                  <c:y val="0.2474226421559198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F2E-4CEE-9FF2-E6516BDF070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20964360587002095"/>
                  <c:y val="0.1728031151565154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F2E-4CEE-9FF2-E6516BDF070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9846261355695319"/>
                  <c:y val="9.42562446308266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F2E-4CEE-9FF2-E6516BDF0700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8.3857442348008418E-2"/>
                  <c:y val="1.17820305788533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AF2E-4CEE-9FF2-E6516BDF070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7085953878406601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F2E-4CEE-9FF2-E6516BDF0700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22082459818308875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B9CF-42A9-A859-C2B42EE1636D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20684835779175401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F2E-4CEE-9FF2-E6516BDF070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'Green and foliage plants graph'!$B$24:$B$33</c:f>
              <c:strCache>
                <c:ptCount val="10"/>
                <c:pt idx="0">
                  <c:v>Netherlands</c:v>
                </c:pt>
                <c:pt idx="1">
                  <c:v>Germany</c:v>
                </c:pt>
                <c:pt idx="2">
                  <c:v>Belgium</c:v>
                </c:pt>
                <c:pt idx="3">
                  <c:v>Denmark</c:v>
                </c:pt>
                <c:pt idx="4">
                  <c:v>Italy</c:v>
                </c:pt>
                <c:pt idx="5">
                  <c:v>Spain</c:v>
                </c:pt>
                <c:pt idx="6">
                  <c:v>China</c:v>
                </c:pt>
                <c:pt idx="7">
                  <c:v>Portugal</c:v>
                </c:pt>
                <c:pt idx="8">
                  <c:v>Costa Rica</c:v>
                </c:pt>
                <c:pt idx="9">
                  <c:v>Others</c:v>
                </c:pt>
              </c:strCache>
            </c:strRef>
          </c:cat>
          <c:val>
            <c:numRef>
              <c:f>'Green and foliage plants graph'!$C$24:$C$33</c:f>
              <c:numCache>
                <c:formatCode>##\ ###\ ###</c:formatCode>
                <c:ptCount val="10"/>
                <c:pt idx="0">
                  <c:v>682721.9360000001</c:v>
                </c:pt>
                <c:pt idx="1">
                  <c:v>122214.893</c:v>
                </c:pt>
                <c:pt idx="2">
                  <c:v>101284.68799999998</c:v>
                </c:pt>
                <c:pt idx="3">
                  <c:v>74688.108999999997</c:v>
                </c:pt>
                <c:pt idx="4">
                  <c:v>58097.398999999998</c:v>
                </c:pt>
                <c:pt idx="5">
                  <c:v>45791.942000000003</c:v>
                </c:pt>
                <c:pt idx="6">
                  <c:v>27367.17</c:v>
                </c:pt>
                <c:pt idx="7">
                  <c:v>13082.879000000003</c:v>
                </c:pt>
                <c:pt idx="8">
                  <c:v>12626.715000000002</c:v>
                </c:pt>
                <c:pt idx="9">
                  <c:v>54022.146000000183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F2E-4CEE-9FF2-E6516BDF07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621827689498452"/>
          <c:y val="9.8891704052009033E-2"/>
          <c:w val="0.6910916735075785"/>
          <c:h val="0.733339312124020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'[2]Sales figures'!$C$7:$C$11</c:f>
              <c:strCache>
                <c:ptCount val="5"/>
                <c:pt idx="0">
                  <c:v>Cuttings </c:v>
                </c:pt>
                <c:pt idx="1">
                  <c:v>Cut flowers</c:v>
                </c:pt>
                <c:pt idx="2">
                  <c:v>Ornamental bedding plants</c:v>
                </c:pt>
                <c:pt idx="3">
                  <c:v>Nursery stock</c:v>
                </c:pt>
                <c:pt idx="4">
                  <c:v>Potted plants </c:v>
                </c:pt>
              </c:strCache>
            </c:strRef>
          </c:cat>
          <c:val>
            <c:numRef>
              <c:f>Canada!$C$142:$C$146</c:f>
              <c:numCache>
                <c:formatCode>#,##0</c:formatCode>
                <c:ptCount val="5"/>
                <c:pt idx="0">
                  <c:v>58</c:v>
                </c:pt>
                <c:pt idx="1">
                  <c:v>158</c:v>
                </c:pt>
                <c:pt idx="2">
                  <c:v>227</c:v>
                </c:pt>
                <c:pt idx="3">
                  <c:v>748</c:v>
                </c:pt>
                <c:pt idx="4">
                  <c:v>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3B-4F7B-AC5D-27548C7D3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672288"/>
        <c:axId val="350673856"/>
      </c:barChart>
      <c:catAx>
        <c:axId val="350672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673856"/>
        <c:crosses val="autoZero"/>
        <c:auto val="1"/>
        <c:lblAlgn val="ctr"/>
        <c:lblOffset val="100"/>
        <c:noMultiLvlLbl val="0"/>
      </c:catAx>
      <c:valAx>
        <c:axId val="35067385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72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510542493545196"/>
          <c:y val="0.23320084989376327"/>
          <c:w val="0.46921362273251038"/>
          <c:h val="0.73946375750650217"/>
        </c:manualLayout>
      </c:layout>
      <c:pieChart>
        <c:varyColors val="1"/>
        <c:ser>
          <c:idx val="0"/>
          <c:order val="0"/>
          <c:tx>
            <c:strRef>
              <c:f>Canada!$B$195:$B$203</c:f>
              <c:strCache>
                <c:ptCount val="9"/>
                <c:pt idx="0">
                  <c:v>Direct sales to the public </c:v>
                </c:pt>
                <c:pt idx="1">
                  <c:v>Fruit growers</c:v>
                </c:pt>
                <c:pt idx="2">
                  <c:v>Landscape contractors</c:v>
                </c:pt>
                <c:pt idx="3">
                  <c:v>Garden centres</c:v>
                </c:pt>
                <c:pt idx="4">
                  <c:v>Mass market chain stores</c:v>
                </c:pt>
                <c:pt idx="5">
                  <c:v>Other growers</c:v>
                </c:pt>
                <c:pt idx="6">
                  <c:v>Exported</c:v>
                </c:pt>
                <c:pt idx="7">
                  <c:v>Government and public agencies</c:v>
                </c:pt>
                <c:pt idx="8">
                  <c:v>Other channels</c:v>
                </c:pt>
              </c:strCache>
            </c:strRef>
          </c:tx>
          <c:spPr>
            <a:ln w="0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0">
                <a:solidFill>
                  <a:schemeClr val="bg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2AD-4F8A-B3BA-A4B578797BAB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0">
                <a:solidFill>
                  <a:schemeClr val="bg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2AD-4F8A-B3BA-A4B578797BA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0">
                <a:solidFill>
                  <a:schemeClr val="bg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2AD-4F8A-B3BA-A4B578797BAB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0">
                <a:solidFill>
                  <a:schemeClr val="bg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2AD-4F8A-B3BA-A4B578797BA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0">
                <a:solidFill>
                  <a:schemeClr val="bg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2AD-4F8A-B3BA-A4B578797BAB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0">
                <a:solidFill>
                  <a:schemeClr val="bg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2AD-4F8A-B3BA-A4B578797B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0">
                <a:solidFill>
                  <a:schemeClr val="bg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2AD-4F8A-B3BA-A4B578797BAB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0">
                <a:solidFill>
                  <a:schemeClr val="bg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2AD-4F8A-B3BA-A4B578797BAB}"/>
              </c:ext>
            </c:extLst>
          </c:dPt>
          <c:dPt>
            <c:idx val="8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0">
                <a:solidFill>
                  <a:schemeClr val="bg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2AD-4F8A-B3BA-A4B578797BAB}"/>
              </c:ext>
            </c:extLst>
          </c:dPt>
          <c:dLbls>
            <c:dLbl>
              <c:idx val="0"/>
              <c:layout>
                <c:manualLayout>
                  <c:x val="5.562816387082048E-2"/>
                  <c:y val="-2.3323716766809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2AD-4F8A-B3BA-A4B578797BA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7569616107612894E-3"/>
                  <c:y val="-2.033369272824299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2AD-4F8A-B3BA-A4B578797BA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7406093803492046E-2"/>
                  <c:y val="-6.107893538101118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2AD-4F8A-B3BA-A4B578797BA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8.0713445387798802E-2"/>
                  <c:y val="-1.460269847221489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2AD-4F8A-B3BA-A4B578797BA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320844459659935E-2"/>
                  <c:y val="1.46455246813156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2AD-4F8A-B3BA-A4B578797BA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9805546045874697E-2"/>
                  <c:y val="7.931483771140178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2AD-4F8A-B3BA-A4B578797BA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5350742896268402"/>
                  <c:y val="6.544557963312437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2AD-4F8A-B3BA-A4B578797BA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1678647757148319E-2"/>
                  <c:y val="-2.710491064135655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2AD-4F8A-B3BA-A4B578797BA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2.0172356702753948E-2"/>
                  <c:y val="-1.618322605939817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2AD-4F8A-B3BA-A4B578797BA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'[3]Channel sales'!$B$8:$B$16</c:f>
              <c:strCache>
                <c:ptCount val="9"/>
                <c:pt idx="0">
                  <c:v>Direct sales to the public </c:v>
                </c:pt>
                <c:pt idx="1">
                  <c:v>Fruit growers</c:v>
                </c:pt>
                <c:pt idx="2">
                  <c:v>Landscape contractors</c:v>
                </c:pt>
                <c:pt idx="3">
                  <c:v>Garden centres</c:v>
                </c:pt>
                <c:pt idx="4">
                  <c:v>Mass market chain stores</c:v>
                </c:pt>
                <c:pt idx="5">
                  <c:v>Other growers</c:v>
                </c:pt>
                <c:pt idx="6">
                  <c:v>Exported</c:v>
                </c:pt>
                <c:pt idx="7">
                  <c:v>Government and public agencies</c:v>
                </c:pt>
                <c:pt idx="8">
                  <c:v>Other channels</c:v>
                </c:pt>
              </c:strCache>
            </c:strRef>
          </c:cat>
          <c:val>
            <c:numRef>
              <c:f>Canada!$C$195:$C$203</c:f>
              <c:numCache>
                <c:formatCode>#,##0</c:formatCode>
                <c:ptCount val="9"/>
                <c:pt idx="0">
                  <c:v>103993581</c:v>
                </c:pt>
                <c:pt idx="1">
                  <c:v>32760509</c:v>
                </c:pt>
                <c:pt idx="2">
                  <c:v>187978547</c:v>
                </c:pt>
                <c:pt idx="3">
                  <c:v>130782315</c:v>
                </c:pt>
                <c:pt idx="4">
                  <c:v>119668772</c:v>
                </c:pt>
                <c:pt idx="5">
                  <c:v>67404872</c:v>
                </c:pt>
                <c:pt idx="6">
                  <c:v>40768571</c:v>
                </c:pt>
                <c:pt idx="7">
                  <c:v>27150678</c:v>
                </c:pt>
                <c:pt idx="8">
                  <c:v>36949636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2AD-4F8A-B3BA-A4B578797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745166229221351"/>
          <c:y val="0.18097222222222226"/>
          <c:w val="0.40565244969378822"/>
          <c:h val="0.67608741615631374"/>
        </c:manualLayout>
      </c:layout>
      <c:doughnutChart>
        <c:varyColors val="1"/>
        <c:ser>
          <c:idx val="0"/>
          <c:order val="0"/>
          <c:tx>
            <c:strRef>
              <c:f>'[4] Area by products'!$S$31:$S$32</c:f>
              <c:strCache>
                <c:ptCount val="1"/>
                <c:pt idx="0">
                  <c:v>Area 7665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937-4C52-8CB5-E15AC52F21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937-4C52-8CB5-E15AC52F21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937-4C52-8CB5-E15AC52F21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937-4C52-8CB5-E15AC52F21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937-4C52-8CB5-E15AC52F21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937-4C52-8CB5-E15AC52F21BD}"/>
              </c:ext>
            </c:extLst>
          </c:dPt>
          <c:dLbls>
            <c:dLbl>
              <c:idx val="0"/>
              <c:layout>
                <c:manualLayout>
                  <c:x val="8.8888888888888892E-2"/>
                  <c:y val="-0.12962962962962962"/>
                </c:manualLayout>
              </c:layout>
              <c:tx>
                <c:rich>
                  <a:bodyPr/>
                  <a:lstStyle/>
                  <a:p>
                    <a:fld id="{F6FA63C0-54F0-4ED4-B35C-503549094E66}" type="CATEGORYNAME">
                      <a:rPr lang="en-US"/>
                      <a:pPr/>
                      <a:t>[RUBRIKENNAME]</a:t>
                    </a:fld>
                    <a:endParaRPr lang="en-US" baseline="0"/>
                  </a:p>
                  <a:p>
                    <a:fld id="{39CF9293-EE92-4BF4-984B-51B02BCE207C}" type="VALUE">
                      <a:rPr lang="en-US"/>
                      <a:pPr/>
                      <a:t>[WERT]</a:t>
                    </a:fld>
                    <a:r>
                      <a:rPr lang="en-US"/>
                      <a:t> ha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937-4C52-8CB5-E15AC52F21BD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0.1"/>
                  <c:y val="9.7222222222222224E-2"/>
                </c:manualLayout>
              </c:layout>
              <c:tx>
                <c:rich>
                  <a:bodyPr/>
                  <a:lstStyle/>
                  <a:p>
                    <a:fld id="{7FFF3F1B-0BB4-4996-99B1-F44D215F60F4}" type="CATEGORYNAME">
                      <a:rPr lang="en-US"/>
                      <a:pPr/>
                      <a:t>[RUBRIKENNAME]</a:t>
                    </a:fld>
                    <a:endParaRPr lang="en-US" baseline="0"/>
                  </a:p>
                  <a:p>
                    <a:fld id="{C7621E02-F9B5-4771-B990-830779B1460B}" type="VALUE">
                      <a:rPr lang="en-US"/>
                      <a:pPr/>
                      <a:t>[WERT]</a:t>
                    </a:fld>
                    <a:r>
                      <a:rPr lang="en-US"/>
                      <a:t> ha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937-4C52-8CB5-E15AC52F21BD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0.1361111111111111"/>
                  <c:y val="0.11123553998241745"/>
                </c:manualLayout>
              </c:layout>
              <c:tx>
                <c:rich>
                  <a:bodyPr/>
                  <a:lstStyle/>
                  <a:p>
                    <a:fld id="{84A15651-A385-492A-8C20-942E75AF6A46}" type="CATEGORYNAME">
                      <a:rPr lang="en-US"/>
                      <a:pPr/>
                      <a:t>[RUBRIKENNAME]</a:t>
                    </a:fld>
                    <a:endParaRPr lang="en-US" baseline="0"/>
                  </a:p>
                  <a:p>
                    <a:fld id="{8B454B53-AFC3-4195-ADBA-3F1CFE1FBA63}" type="VALUE">
                      <a:rPr lang="en-US"/>
                      <a:pPr/>
                      <a:t>[WERT]</a:t>
                    </a:fld>
                    <a:r>
                      <a:rPr lang="en-US"/>
                      <a:t> ha 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937-4C52-8CB5-E15AC52F21BD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0.14166666666666669"/>
                  <c:y val="2.3148148148148147E-2"/>
                </c:manualLayout>
              </c:layout>
              <c:tx>
                <c:rich>
                  <a:bodyPr/>
                  <a:lstStyle/>
                  <a:p>
                    <a:fld id="{59473BB5-A7E3-4B86-90C3-CCE748D59D1E}" type="CATEGORYNAME">
                      <a:rPr lang="en-US"/>
                      <a:pPr/>
                      <a:t>[RUBRIKENNAME]</a:t>
                    </a:fld>
                    <a:endParaRPr lang="en-US" baseline="0"/>
                  </a:p>
                  <a:p>
                    <a:fld id="{28F6326A-D794-44D0-9514-C9E4FB0C9236}" type="VALUE">
                      <a:rPr lang="en-US"/>
                      <a:pPr/>
                      <a:t>[WERT]</a:t>
                    </a:fld>
                    <a:r>
                      <a:rPr lang="en-US"/>
                      <a:t> ha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937-4C52-8CB5-E15AC52F21BD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-0.15555555555555556"/>
                  <c:y val="-4.1666666666666706E-2"/>
                </c:manualLayout>
              </c:layout>
              <c:tx>
                <c:rich>
                  <a:bodyPr/>
                  <a:lstStyle/>
                  <a:p>
                    <a:fld id="{9593E59D-E540-4F3C-B5FA-DA9097495FA4}" type="CATEGORYNAME">
                      <a:rPr lang="en-US"/>
                      <a:pPr/>
                      <a:t>[RUBRIKENNAME]</a:t>
                    </a:fld>
                    <a:endParaRPr lang="en-US" baseline="0"/>
                  </a:p>
                  <a:p>
                    <a:fld id="{A25498D4-DCA0-4F60-BA32-982D45EA22CF}" type="VALUE">
                      <a:rPr lang="en-US"/>
                      <a:pPr/>
                      <a:t>[WERT]</a:t>
                    </a:fld>
                    <a:r>
                      <a:rPr lang="en-US"/>
                      <a:t> ha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937-4C52-8CB5-E15AC52F21BD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0.12500000000000003"/>
                  <c:y val="-8.7962962962962965E-2"/>
                </c:manualLayout>
              </c:layout>
              <c:tx>
                <c:rich>
                  <a:bodyPr/>
                  <a:lstStyle/>
                  <a:p>
                    <a:fld id="{C66FDB82-B031-4F8C-8B91-18ED9541EE7A}" type="CATEGORYNAME">
                      <a:rPr lang="en-US"/>
                      <a:pPr/>
                      <a:t>[RUBRIKENNAME]</a:t>
                    </a:fld>
                    <a:endParaRPr lang="en-US" baseline="0"/>
                  </a:p>
                  <a:p>
                    <a:fld id="{B4F70C56-8BE4-4A9A-9DDB-D38F9BF1FEAD}" type="VALUE">
                      <a:rPr lang="en-US"/>
                      <a:pPr/>
                      <a:t>[WERT]</a:t>
                    </a:fld>
                    <a:r>
                      <a:rPr lang="en-US"/>
                      <a:t> ha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937-4C52-8CB5-E15AC52F21BD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'[4] Area by products'!$R$33:$R$38</c:f>
              <c:strCache>
                <c:ptCount val="6"/>
                <c:pt idx="0">
                  <c:v>Roses </c:v>
                </c:pt>
                <c:pt idx="1">
                  <c:v>Hydrangea</c:v>
                </c:pt>
                <c:pt idx="2">
                  <c:v>Chrysanthemums</c:v>
                </c:pt>
                <c:pt idx="3">
                  <c:v>Carnations</c:v>
                </c:pt>
                <c:pt idx="4">
                  <c:v>Alstromeria</c:v>
                </c:pt>
                <c:pt idx="5">
                  <c:v>Others</c:v>
                </c:pt>
              </c:strCache>
            </c:strRef>
          </c:cat>
          <c:val>
            <c:numRef>
              <c:f>'[4] Area by products'!$S$33:$S$38</c:f>
              <c:numCache>
                <c:formatCode>General</c:formatCode>
                <c:ptCount val="6"/>
                <c:pt idx="0">
                  <c:v>2569</c:v>
                </c:pt>
                <c:pt idx="1">
                  <c:v>1573</c:v>
                </c:pt>
                <c:pt idx="2">
                  <c:v>919</c:v>
                </c:pt>
                <c:pt idx="3">
                  <c:v>888</c:v>
                </c:pt>
                <c:pt idx="4">
                  <c:v>375</c:v>
                </c:pt>
                <c:pt idx="5">
                  <c:v>1341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C937-4C52-8CB5-E15AC52F21B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49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98009131495219"/>
          <c:y val="0.13684695187175117"/>
          <c:w val="0.79617709361892464"/>
          <c:h val="0.692747577511901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Colombia!$K$135</c:f>
              <c:strCache>
                <c:ptCount val="1"/>
                <c:pt idx="0">
                  <c:v>Value in 1 000 EUR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Colombia!$C$101:$M$101</c:f>
              <c:numCache>
                <c:formatCode>General</c:formatCode>
                <c:ptCount val="11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</c:numCache>
            </c:numRef>
          </c:cat>
          <c:val>
            <c:numRef>
              <c:f>Colombia!$C$106:$M$106</c:f>
              <c:numCache>
                <c:formatCode>###\ ###\ ###</c:formatCode>
                <c:ptCount val="11"/>
                <c:pt idx="0">
                  <c:v>1484453</c:v>
                </c:pt>
                <c:pt idx="1">
                  <c:v>1254054</c:v>
                </c:pt>
                <c:pt idx="2">
                  <c:v>1335990</c:v>
                </c:pt>
                <c:pt idx="3">
                  <c:v>1251403</c:v>
                </c:pt>
                <c:pt idx="4">
                  <c:v>1254429</c:v>
                </c:pt>
                <c:pt idx="5">
                  <c:v>1200417</c:v>
                </c:pt>
                <c:pt idx="6">
                  <c:v>1179439.4583145562</c:v>
                </c:pt>
                <c:pt idx="7">
                  <c:v>1043368</c:v>
                </c:pt>
                <c:pt idx="8">
                  <c:v>1012467</c:v>
                </c:pt>
                <c:pt idx="9">
                  <c:v>995126</c:v>
                </c:pt>
                <c:pt idx="10">
                  <c:v>895797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6D-4D5C-B2DB-12363BECA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671896"/>
        <c:axId val="350670720"/>
      </c:barChart>
      <c:lineChart>
        <c:grouping val="standard"/>
        <c:varyColors val="0"/>
        <c:ser>
          <c:idx val="1"/>
          <c:order val="1"/>
          <c:tx>
            <c:strRef>
              <c:f>Colombia!$K$136</c:f>
              <c:strCache>
                <c:ptCount val="1"/>
                <c:pt idx="0">
                  <c:v>Quantity in tons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[4]Trade_overview!$C$40:$N$40</c:f>
              <c:numCache>
                <c:formatCode>General</c:formatCode>
                <c:ptCount val="12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</c:numCache>
            </c:numRef>
          </c:cat>
          <c:val>
            <c:numRef>
              <c:f>Colombia!$C$116:$M$116</c:f>
              <c:numCache>
                <c:formatCode>###\ ###\ ###</c:formatCode>
                <c:ptCount val="11"/>
                <c:pt idx="0">
                  <c:v>299739</c:v>
                </c:pt>
                <c:pt idx="1">
                  <c:v>250407</c:v>
                </c:pt>
                <c:pt idx="2">
                  <c:v>261290</c:v>
                </c:pt>
                <c:pt idx="3">
                  <c:v>259862</c:v>
                </c:pt>
                <c:pt idx="4">
                  <c:v>248403</c:v>
                </c:pt>
                <c:pt idx="5">
                  <c:v>236786</c:v>
                </c:pt>
                <c:pt idx="6">
                  <c:v>223949</c:v>
                </c:pt>
                <c:pt idx="7">
                  <c:v>223916</c:v>
                </c:pt>
                <c:pt idx="8">
                  <c:v>213279</c:v>
                </c:pt>
                <c:pt idx="9">
                  <c:v>203372</c:v>
                </c:pt>
                <c:pt idx="10">
                  <c:v>208088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6D-4D5C-B2DB-12363BECA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75816"/>
        <c:axId val="350675424"/>
      </c:lineChart>
      <c:catAx>
        <c:axId val="350671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70720"/>
        <c:crosses val="autoZero"/>
        <c:auto val="1"/>
        <c:lblAlgn val="ctr"/>
        <c:lblOffset val="100"/>
        <c:noMultiLvlLbl val="0"/>
      </c:catAx>
      <c:valAx>
        <c:axId val="35067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\ ###\ ###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71896"/>
        <c:crosses val="autoZero"/>
        <c:crossBetween val="between"/>
      </c:valAx>
      <c:valAx>
        <c:axId val="350675424"/>
        <c:scaling>
          <c:orientation val="minMax"/>
        </c:scaling>
        <c:delete val="0"/>
        <c:axPos val="r"/>
        <c:numFmt formatCode="###\ ###\ ###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75816"/>
        <c:crosses val="max"/>
        <c:crossBetween val="between"/>
      </c:valAx>
      <c:catAx>
        <c:axId val="350675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0675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042939974359202"/>
          <c:y val="0.14439772761045264"/>
          <c:w val="0.55914100373001796"/>
          <c:h val="0.7966630797259719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A5-42BF-981D-B4B89F172D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A5-42BF-981D-B4B89F172D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A5-42BF-981D-B4B89F172D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A5-42BF-981D-B4B89F172D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2A5-42BF-981D-B4B89F172D97}"/>
              </c:ext>
            </c:extLst>
          </c:dPt>
          <c:dPt>
            <c:idx val="5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2A5-42BF-981D-B4B89F172D97}"/>
              </c:ext>
            </c:extLst>
          </c:dPt>
          <c:dLbls>
            <c:dLbl>
              <c:idx val="0"/>
              <c:layout>
                <c:manualLayout>
                  <c:x val="0.14166666666666666"/>
                  <c:y val="-7.8703703703703706E-2"/>
                </c:manualLayout>
              </c:layout>
              <c:tx>
                <c:rich>
                  <a:bodyPr/>
                  <a:lstStyle/>
                  <a:p>
                    <a:fld id="{4D42FE9E-F21C-4707-AA88-236D5603FFA0}" type="CATEGORYNAME">
                      <a:rPr lang="en-US"/>
                      <a:pPr/>
                      <a:t>[RUBRIKENNAME]</a:t>
                    </a:fld>
                    <a:endParaRPr lang="en-US" baseline="0"/>
                  </a:p>
                  <a:p>
                    <a:fld id="{C9C595CD-7112-43F2-847C-BCFD203F8951}" type="VALUE">
                      <a:rPr lang="en-US"/>
                      <a:pPr/>
                      <a:t>[WERT]</a:t>
                    </a:fld>
                    <a:r>
                      <a:rPr lang="en-US"/>
                      <a:t> ha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2A5-42BF-981D-B4B89F172D97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0.15183995601600267"/>
                  <c:y val="-6.4814733450705528E-2"/>
                </c:manualLayout>
              </c:layout>
              <c:tx>
                <c:rich>
                  <a:bodyPr/>
                  <a:lstStyle/>
                  <a:p>
                    <a:fld id="{165607D5-DAA6-4F1A-8AF7-16CABB58AA0B}" type="CATEGORYNAME">
                      <a:rPr lang="en-US"/>
                      <a:pPr/>
                      <a:t>[RUBRIKENNAME]</a:t>
                    </a:fld>
                    <a:endParaRPr lang="en-US" baseline="0"/>
                  </a:p>
                  <a:p>
                    <a:fld id="{78CB765B-F4D4-4065-9080-FEB0C41AE973}" type="VALUE">
                      <a:rPr lang="en-US"/>
                      <a:pPr/>
                      <a:t>[WERT]</a:t>
                    </a:fld>
                    <a:r>
                      <a:rPr lang="en-US"/>
                      <a:t> ha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2A5-42BF-981D-B4B89F172D97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0.14166666666666666"/>
                  <c:y val="0"/>
                </c:manualLayout>
              </c:layout>
              <c:tx>
                <c:rich>
                  <a:bodyPr/>
                  <a:lstStyle/>
                  <a:p>
                    <a:fld id="{4A4E7BAA-54E8-49EF-8D28-CC196E3E2E59}" type="CATEGORYNAME">
                      <a:rPr lang="en-US"/>
                      <a:pPr/>
                      <a:t>[RUBRIKENNAME]</a:t>
                    </a:fld>
                    <a:endParaRPr lang="en-US" baseline="0"/>
                  </a:p>
                  <a:p>
                    <a:fld id="{0A007DC9-38A0-4B01-BC26-596CF97397B3}" type="VALUE">
                      <a:rPr lang="en-US"/>
                      <a:pPr/>
                      <a:t>[WERT]</a:t>
                    </a:fld>
                    <a:r>
                      <a:rPr lang="en-US"/>
                      <a:t> ha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2A5-42BF-981D-B4B89F172D97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0.13055555555555556"/>
                  <c:y val="4.629629629629621E-2"/>
                </c:manualLayout>
              </c:layout>
              <c:tx>
                <c:rich>
                  <a:bodyPr/>
                  <a:lstStyle/>
                  <a:p>
                    <a:fld id="{99C4C82A-FD22-4253-A9EB-B5CB8CD04141}" type="CATEGORYNAME">
                      <a:rPr lang="en-US"/>
                      <a:pPr/>
                      <a:t>[RUBRIKENNAME]</a:t>
                    </a:fld>
                    <a:endParaRPr lang="en-US" baseline="0"/>
                  </a:p>
                  <a:p>
                    <a:fld id="{AAA5F051-342B-4526-91C4-6A2D0FEB6669}" type="VALUE">
                      <a:rPr lang="en-US"/>
                      <a:pPr/>
                      <a:t>[WERT]</a:t>
                    </a:fld>
                    <a:r>
                      <a:rPr lang="en-US"/>
                      <a:t> ha 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2A5-42BF-981D-B4B89F172D97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9.4444444444444345E-2"/>
                  <c:y val="0.15277777777777768"/>
                </c:manualLayout>
              </c:layout>
              <c:tx>
                <c:rich>
                  <a:bodyPr/>
                  <a:lstStyle/>
                  <a:p>
                    <a:fld id="{593415BA-B39B-47AA-8197-AF72BDB8E62F}" type="CATEGORYNAME">
                      <a:rPr lang="en-US"/>
                      <a:pPr/>
                      <a:t>[RUBRIKENNAME]</a:t>
                    </a:fld>
                    <a:endParaRPr lang="en-US" baseline="0"/>
                  </a:p>
                  <a:p>
                    <a:fld id="{C0E8DE5C-62FC-4A07-86AF-5F44F798696F}" type="VALUE">
                      <a:rPr lang="en-US"/>
                      <a:pPr/>
                      <a:t>[WERT]</a:t>
                    </a:fld>
                    <a:r>
                      <a:rPr lang="en-US"/>
                      <a:t> ha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2A5-42BF-981D-B4B89F172D97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0.17499999999999999"/>
                  <c:y val="1.157407407407406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E75C04F-CC69-49C7-8321-05D271B51034}" type="CATEGORYNAME">
                      <a:rPr lang="en-US"/>
                      <a:pPr>
                        <a:defRPr/>
                      </a:pPr>
                      <a:t>[RUBRIKENNAME]</a:t>
                    </a:fld>
                    <a:endParaRPr lang="en-US" baseline="0"/>
                  </a:p>
                  <a:p>
                    <a:pPr>
                      <a:defRPr/>
                    </a:pPr>
                    <a:fld id="{AED8D186-E9E9-482E-AA5E-D601A8B28BF1}" type="VALUE">
                      <a:rPr lang="en-US"/>
                      <a:pPr>
                        <a:defRPr/>
                      </a:pPr>
                      <a:t>[WERT]</a:t>
                    </a:fld>
                    <a:r>
                      <a:rPr lang="en-US"/>
                      <a:t> ha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2A5-42BF-981D-B4B89F172D97}"/>
                </c:ext>
                <c:ext xmlns:c15="http://schemas.microsoft.com/office/drawing/2012/chart" uri="{CE6537A1-D6FC-4f65-9D91-7224C49458BB}">
                  <c15:layout>
                    <c:manualLayout>
                      <c:w val="0.13652777777777778"/>
                      <c:h val="0.17578703703703702"/>
                    </c:manualLayout>
                  </c15:layout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'[5]Production area'!$T$8:$T$13</c:f>
              <c:strCache>
                <c:ptCount val="6"/>
                <c:pt idx="0">
                  <c:v>Other flowers </c:v>
                </c:pt>
                <c:pt idx="1">
                  <c:v>Delphinium</c:v>
                </c:pt>
                <c:pt idx="2">
                  <c:v>Aster</c:v>
                </c:pt>
                <c:pt idx="3">
                  <c:v>Gypsophila</c:v>
                </c:pt>
                <c:pt idx="4">
                  <c:v>Hypericum</c:v>
                </c:pt>
                <c:pt idx="5">
                  <c:v>Roses</c:v>
                </c:pt>
              </c:strCache>
            </c:strRef>
          </c:cat>
          <c:val>
            <c:numRef>
              <c:f>'[5]Production area'!$U$8:$U$13</c:f>
              <c:numCache>
                <c:formatCode>General</c:formatCode>
                <c:ptCount val="6"/>
                <c:pt idx="0">
                  <c:v>720</c:v>
                </c:pt>
                <c:pt idx="1">
                  <c:v>33</c:v>
                </c:pt>
                <c:pt idx="2">
                  <c:v>30</c:v>
                </c:pt>
                <c:pt idx="3">
                  <c:v>176</c:v>
                </c:pt>
                <c:pt idx="4">
                  <c:v>446</c:v>
                </c:pt>
                <c:pt idx="5">
                  <c:v>3812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2A5-42BF-981D-B4B89F172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1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042939974359202"/>
          <c:y val="0.14439772761045264"/>
          <c:w val="0.55914100373001796"/>
          <c:h val="0.7966630797259719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9C-48CF-B0A0-323DB814459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9C-48CF-B0A0-323DB814459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9C-48CF-B0A0-323DB814459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9C-48CF-B0A0-323DB814459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59C-48CF-B0A0-323DB8144598}"/>
              </c:ext>
            </c:extLst>
          </c:dPt>
          <c:dPt>
            <c:idx val="5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59C-48CF-B0A0-323DB8144598}"/>
              </c:ext>
            </c:extLst>
          </c:dPt>
          <c:dLbls>
            <c:dLbl>
              <c:idx val="0"/>
              <c:layout>
                <c:manualLayout>
                  <c:x val="0.14166666666666666"/>
                  <c:y val="-7.8703703703703706E-2"/>
                </c:manualLayout>
              </c:layout>
              <c:tx>
                <c:rich>
                  <a:bodyPr/>
                  <a:lstStyle/>
                  <a:p>
                    <a:fld id="{4D42FE9E-F21C-4707-AA88-236D5603FFA0}" type="CATEGORYNAME">
                      <a:rPr lang="en-US"/>
                      <a:pPr/>
                      <a:t>[RUBRIKENNAME]</a:t>
                    </a:fld>
                    <a:endParaRPr lang="en-US" baseline="0"/>
                  </a:p>
                  <a:p>
                    <a:fld id="{C9C595CD-7112-43F2-847C-BCFD203F8951}" type="VALUE">
                      <a:rPr lang="en-US"/>
                      <a:pPr/>
                      <a:t>[WERT]</a:t>
                    </a:fld>
                    <a:r>
                      <a:rPr lang="en-US"/>
                      <a:t> ha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59C-48CF-B0A0-323DB8144598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0.15183995601600267"/>
                  <c:y val="-6.4814733450705528E-2"/>
                </c:manualLayout>
              </c:layout>
              <c:tx>
                <c:rich>
                  <a:bodyPr/>
                  <a:lstStyle/>
                  <a:p>
                    <a:fld id="{165607D5-DAA6-4F1A-8AF7-16CABB58AA0B}" type="CATEGORYNAME">
                      <a:rPr lang="en-US"/>
                      <a:pPr/>
                      <a:t>[RUBRIKENNAME]</a:t>
                    </a:fld>
                    <a:endParaRPr lang="en-US" baseline="0"/>
                  </a:p>
                  <a:p>
                    <a:fld id="{78CB765B-F4D4-4065-9080-FEB0C41AE973}" type="VALUE">
                      <a:rPr lang="en-US"/>
                      <a:pPr/>
                      <a:t>[WERT]</a:t>
                    </a:fld>
                    <a:r>
                      <a:rPr lang="en-US"/>
                      <a:t> ha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59C-48CF-B0A0-323DB8144598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0.16114443135491924"/>
                  <c:y val="-2.4040177003848574E-3"/>
                </c:manualLayout>
              </c:layout>
              <c:tx>
                <c:rich>
                  <a:bodyPr/>
                  <a:lstStyle/>
                  <a:p>
                    <a:fld id="{4A4E7BAA-54E8-49EF-8D28-CC196E3E2E59}" type="CATEGORYNAME">
                      <a:rPr lang="en-US"/>
                      <a:pPr/>
                      <a:t>[RUBRIKENNAME]</a:t>
                    </a:fld>
                    <a:endParaRPr lang="en-US" baseline="0"/>
                  </a:p>
                  <a:p>
                    <a:fld id="{0A007DC9-38A0-4B01-BC26-596CF97397B3}" type="VALUE">
                      <a:rPr lang="en-US"/>
                      <a:pPr/>
                      <a:t>[WERT]</a:t>
                    </a:fld>
                    <a:r>
                      <a:rPr lang="en-US"/>
                      <a:t> ha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59C-48CF-B0A0-323DB8144598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0.15977217196760476"/>
                  <c:y val="4.6296270005638941E-2"/>
                </c:manualLayout>
              </c:layout>
              <c:tx>
                <c:rich>
                  <a:bodyPr/>
                  <a:lstStyle/>
                  <a:p>
                    <a:fld id="{99C4C82A-FD22-4253-A9EB-B5CB8CD04141}" type="CATEGORYNAME">
                      <a:rPr lang="en-US"/>
                      <a:pPr/>
                      <a:t>[RUBRIKENNAME]</a:t>
                    </a:fld>
                    <a:endParaRPr lang="en-US" baseline="0"/>
                  </a:p>
                  <a:p>
                    <a:fld id="{AAA5F051-342B-4526-91C4-6A2D0FEB6669}" type="VALUE">
                      <a:rPr lang="en-US"/>
                      <a:pPr/>
                      <a:t>[WERT]</a:t>
                    </a:fld>
                    <a:r>
                      <a:rPr lang="en-US"/>
                      <a:t> ha 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59C-48CF-B0A0-323DB8144598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0.14070413125225859"/>
                  <c:y val="0.15277778566497496"/>
                </c:manualLayout>
              </c:layout>
              <c:tx>
                <c:rich>
                  <a:bodyPr/>
                  <a:lstStyle/>
                  <a:p>
                    <a:fld id="{593415BA-B39B-47AA-8197-AF72BDB8E62F}" type="CATEGORYNAME">
                      <a:rPr lang="en-US"/>
                      <a:pPr/>
                      <a:t>[RUBRIKENNAME]</a:t>
                    </a:fld>
                    <a:endParaRPr lang="en-US" baseline="0"/>
                  </a:p>
                  <a:p>
                    <a:fld id="{C0E8DE5C-62FC-4A07-86AF-5F44F798696F}" type="VALUE">
                      <a:rPr lang="en-US"/>
                      <a:pPr/>
                      <a:t>[WERT]</a:t>
                    </a:fld>
                    <a:r>
                      <a:rPr lang="en-US"/>
                      <a:t> ha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59C-48CF-B0A0-323DB8144598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0.17499999999999999"/>
                  <c:y val="1.157407407407406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E75C04F-CC69-49C7-8321-05D271B51034}" type="CATEGORYNAME">
                      <a:rPr lang="en-US"/>
                      <a:pPr>
                        <a:defRPr/>
                      </a:pPr>
                      <a:t>[RUBRIKENNAME]</a:t>
                    </a:fld>
                    <a:endParaRPr lang="en-US" baseline="0"/>
                  </a:p>
                  <a:p>
                    <a:pPr>
                      <a:defRPr/>
                    </a:pPr>
                    <a:fld id="{AED8D186-E9E9-482E-AA5E-D601A8B28BF1}" type="VALUE">
                      <a:rPr lang="en-US"/>
                      <a:pPr>
                        <a:defRPr/>
                      </a:pPr>
                      <a:t>[WERT]</a:t>
                    </a:fld>
                    <a:r>
                      <a:rPr lang="en-US"/>
                      <a:t> ha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59C-48CF-B0A0-323DB8144598}"/>
                </c:ext>
                <c:ext xmlns:c15="http://schemas.microsoft.com/office/drawing/2012/chart" uri="{CE6537A1-D6FC-4f65-9D91-7224C49458BB}">
                  <c15:layout>
                    <c:manualLayout>
                      <c:w val="0.13652777777777778"/>
                      <c:h val="0.17578703703703702"/>
                    </c:manualLayout>
                  </c15:layout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[6]Ecuador!$T$27:$T$32</c:f>
              <c:strCache>
                <c:ptCount val="6"/>
                <c:pt idx="0">
                  <c:v>Other flowers </c:v>
                </c:pt>
                <c:pt idx="1">
                  <c:v>Delphinium</c:v>
                </c:pt>
                <c:pt idx="2">
                  <c:v>Aster</c:v>
                </c:pt>
                <c:pt idx="3">
                  <c:v>Gypsophila</c:v>
                </c:pt>
                <c:pt idx="4">
                  <c:v>Hypericum</c:v>
                </c:pt>
                <c:pt idx="5">
                  <c:v>Roses</c:v>
                </c:pt>
              </c:strCache>
            </c:strRef>
          </c:cat>
          <c:val>
            <c:numRef>
              <c:f>[6]Ecuador!$V$27:$V$32</c:f>
              <c:numCache>
                <c:formatCode>General</c:formatCode>
                <c:ptCount val="6"/>
                <c:pt idx="0">
                  <c:v>962</c:v>
                </c:pt>
                <c:pt idx="1">
                  <c:v>104</c:v>
                </c:pt>
                <c:pt idx="2">
                  <c:v>53</c:v>
                </c:pt>
                <c:pt idx="3">
                  <c:v>197</c:v>
                </c:pt>
                <c:pt idx="4">
                  <c:v>96</c:v>
                </c:pt>
                <c:pt idx="5">
                  <c:v>6052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59C-48CF-B0A0-323DB8144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1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459185618557457"/>
          <c:y val="2.7835768963117607E-2"/>
          <c:w val="0.64653015440109096"/>
          <c:h val="0.9081976339596381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'[7]Sales figures'!$C$16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7200398832827457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665-4599-8DB1-3A600E9AB0E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2009853516913738E-2"/>
                  <c:y val="2.783576896311760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665-4599-8DB1-3A600E9AB0E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3974984970454113E-2"/>
                  <c:y val="-1.0206330715406424E-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665-4599-8DB1-3A600E9AB0E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3549465534685197E-2"/>
                  <c:y val="5.567153792623521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665-4599-8DB1-3A600E9AB0E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0800231674951238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665-4599-8DB1-3A600E9AB0E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239742518218742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665-4599-8DB1-3A600E9AB0E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2134273229812754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665-4599-8DB1-3A600E9AB0E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23519685039370078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665-4599-8DB1-3A600E9AB0E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3574942447836478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665-4599-8DB1-3A600E9AB0E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'[7]Sales figures'!$B$17:$B$25</c:f>
              <c:strCache>
                <c:ptCount val="9"/>
                <c:pt idx="0">
                  <c:v>Bulbs</c:v>
                </c:pt>
                <c:pt idx="1">
                  <c:v>Young plants (Pot, bedding plants) </c:v>
                </c:pt>
                <c:pt idx="2">
                  <c:v>Young plants (Nursery stock)</c:v>
                </c:pt>
                <c:pt idx="3">
                  <c:v>Perennials </c:v>
                </c:pt>
                <c:pt idx="4">
                  <c:v>Cut flowers</c:v>
                </c:pt>
                <c:pt idx="5">
                  <c:v>Others</c:v>
                </c:pt>
                <c:pt idx="6">
                  <c:v>Bedding plants</c:v>
                </c:pt>
                <c:pt idx="7">
                  <c:v>Pot plants</c:v>
                </c:pt>
                <c:pt idx="8">
                  <c:v>Nursery stock</c:v>
                </c:pt>
              </c:strCache>
            </c:strRef>
          </c:cat>
          <c:val>
            <c:numRef>
              <c:f>'[7]Sales figures'!$C$17:$C$25</c:f>
              <c:numCache>
                <c:formatCode>General</c:formatCode>
                <c:ptCount val="9"/>
                <c:pt idx="0">
                  <c:v>21</c:v>
                </c:pt>
                <c:pt idx="1">
                  <c:v>21</c:v>
                </c:pt>
                <c:pt idx="2">
                  <c:v>53</c:v>
                </c:pt>
                <c:pt idx="3">
                  <c:v>83</c:v>
                </c:pt>
                <c:pt idx="4">
                  <c:v>87</c:v>
                </c:pt>
                <c:pt idx="5">
                  <c:v>126</c:v>
                </c:pt>
                <c:pt idx="6">
                  <c:v>239</c:v>
                </c:pt>
                <c:pt idx="7">
                  <c:v>290</c:v>
                </c:pt>
                <c:pt idx="8">
                  <c:v>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665-4599-8DB1-3A600E9AB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0670328"/>
        <c:axId val="352190904"/>
      </c:barChart>
      <c:catAx>
        <c:axId val="350670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2190904"/>
        <c:crosses val="autoZero"/>
        <c:auto val="1"/>
        <c:lblAlgn val="ctr"/>
        <c:lblOffset val="100"/>
        <c:noMultiLvlLbl val="0"/>
      </c:catAx>
      <c:valAx>
        <c:axId val="352190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670328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1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image" Target="../media/image13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chart" Target="../charts/chart1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image" Target="../media/image19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g"/><Relationship Id="rId3" Type="http://schemas.openxmlformats.org/officeDocument/2006/relationships/chart" Target="../charts/chart18.xml"/><Relationship Id="rId7" Type="http://schemas.openxmlformats.org/officeDocument/2006/relationships/image" Target="../media/image30.jpg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image" Target="../media/image29.jpg"/><Relationship Id="rId5" Type="http://schemas.openxmlformats.org/officeDocument/2006/relationships/image" Target="../media/image28.jpg"/><Relationship Id="rId4" Type="http://schemas.openxmlformats.org/officeDocument/2006/relationships/chart" Target="../charts/chart1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95250</xdr:colOff>
      <xdr:row>24</xdr:row>
      <xdr:rowOff>47625</xdr:rowOff>
    </xdr:from>
    <xdr:to>
      <xdr:col>10</xdr:col>
      <xdr:colOff>359569</xdr:colOff>
      <xdr:row>43</xdr:row>
      <xdr:rowOff>152080</xdr:rowOff>
    </xdr:to>
    <xdr:graphicFrame macro="">
      <xdr:nvGraphicFramePr>
        <xdr:cNvPr id="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47625</xdr:colOff>
      <xdr:row>67</xdr:row>
      <xdr:rowOff>161925</xdr:rowOff>
    </xdr:from>
    <xdr:to>
      <xdr:col>10</xdr:col>
      <xdr:colOff>358637</xdr:colOff>
      <xdr:row>88</xdr:row>
      <xdr:rowOff>44692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0.025</cdr:x>
      <cdr:y>0.0434</cdr:y>
    </cdr:from>
    <cdr:to>
      <cdr:x>0.96458</cdr:x>
      <cdr:y>0.1441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14300" y="119063"/>
          <a:ext cx="429577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  <cdr:relSizeAnchor xmlns:cdr="http://schemas.openxmlformats.org/drawingml/2006/chartDrawing">
    <cdr:from>
      <cdr:x>0</cdr:x>
      <cdr:y>0.00521</cdr:y>
    </cdr:from>
    <cdr:to>
      <cdr:x>0.94584</cdr:x>
      <cdr:y>0.16493</cdr:y>
    </cdr:to>
    <cdr:sp macro="" textlink="">
      <cdr:nvSpPr>
        <cdr:cNvPr id="3" name="Textfeld 2"/>
        <cdr:cNvSpPr txBox="1"/>
      </cdr:nvSpPr>
      <cdr:spPr>
        <a:xfrm xmlns:a="http://schemas.openxmlformats.org/drawingml/2006/main">
          <a:off x="0" y="14292"/>
          <a:ext cx="4324365" cy="4381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de-DE" sz="1100" b="1"/>
            <a:t>Colombia: Production of cut flowers 2018 </a:t>
          </a:r>
        </a:p>
        <a:p xmlns:a="http://schemas.openxmlformats.org/drawingml/2006/main">
          <a:pPr algn="ctr"/>
          <a:r>
            <a:rPr lang="de-DE" sz="1100" b="1"/>
            <a:t>(in ha)</a:t>
          </a:r>
        </a:p>
      </cdr:txBody>
    </cdr:sp>
  </cdr:relSizeAnchor>
  <cdr:relSizeAnchor xmlns:cdr="http://schemas.openxmlformats.org/drawingml/2006/chartDrawing">
    <cdr:from>
      <cdr:x>0.04375</cdr:x>
      <cdr:y>0.88368</cdr:y>
    </cdr:from>
    <cdr:to>
      <cdr:x>0.7</cdr:x>
      <cdr:y>0.97743</cdr:y>
    </cdr:to>
    <cdr:sp macro="" textlink="">
      <cdr:nvSpPr>
        <cdr:cNvPr id="4" name="Textfeld 3"/>
        <cdr:cNvSpPr txBox="1"/>
      </cdr:nvSpPr>
      <cdr:spPr>
        <a:xfrm xmlns:a="http://schemas.openxmlformats.org/drawingml/2006/main">
          <a:off x="200025" y="2424113"/>
          <a:ext cx="300037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700">
              <a:latin typeface="Arial" panose="020B0604020202020204" pitchFamily="34" charset="0"/>
              <a:cs typeface="Arial" panose="020B0604020202020204" pitchFamily="34" charset="0"/>
            </a:rPr>
            <a:t>Source: Asocolflores, ICA, 2019, July 2018 </a:t>
          </a:r>
        </a:p>
      </cdr:txBody>
    </cdr:sp>
  </cdr:relSizeAnchor>
  <cdr:relSizeAnchor xmlns:cdr="http://schemas.openxmlformats.org/drawingml/2006/chartDrawing">
    <cdr:from>
      <cdr:x>0.36667</cdr:x>
      <cdr:y>0.41704</cdr:y>
    </cdr:from>
    <cdr:to>
      <cdr:x>0.54583</cdr:x>
      <cdr:y>0.65022</cdr:y>
    </cdr:to>
    <cdr:sp macro="" textlink="">
      <cdr:nvSpPr>
        <cdr:cNvPr id="5" name="Textfeld 4"/>
        <cdr:cNvSpPr txBox="1"/>
      </cdr:nvSpPr>
      <cdr:spPr>
        <a:xfrm xmlns:a="http://schemas.openxmlformats.org/drawingml/2006/main">
          <a:off x="1676401" y="1328739"/>
          <a:ext cx="819150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100" b="1"/>
            <a:t>Total area 2018: </a:t>
          </a:r>
        </a:p>
        <a:p xmlns:a="http://schemas.openxmlformats.org/drawingml/2006/main">
          <a:r>
            <a:rPr lang="de-DE" sz="1100" b="1"/>
            <a:t>7 665 ha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0.3344</cdr:x>
      <cdr:y>0.01248</cdr:y>
    </cdr:from>
    <cdr:to>
      <cdr:x>0.69936</cdr:x>
      <cdr:y>0.09293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981199" y="42859"/>
          <a:ext cx="2162176" cy="2762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100" b="1"/>
            <a:t>Colombia:</a:t>
          </a:r>
          <a:r>
            <a:rPr lang="de-DE" sz="1100" b="1" baseline="0"/>
            <a:t> Export of cut flowers</a:t>
          </a:r>
          <a:endParaRPr lang="de-DE" sz="1100" b="1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27216</xdr:colOff>
      <xdr:row>62</xdr:row>
      <xdr:rowOff>40822</xdr:rowOff>
    </xdr:from>
    <xdr:to>
      <xdr:col>9</xdr:col>
      <xdr:colOff>148442</xdr:colOff>
      <xdr:row>76</xdr:row>
      <xdr:rowOff>5308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109" y="13892893"/>
          <a:ext cx="3631869" cy="263148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30925</xdr:colOff>
      <xdr:row>77</xdr:row>
      <xdr:rowOff>85353</xdr:rowOff>
    </xdr:from>
    <xdr:to>
      <xdr:col>9</xdr:col>
      <xdr:colOff>122464</xdr:colOff>
      <xdr:row>91</xdr:row>
      <xdr:rowOff>29400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4818" y="16794924"/>
          <a:ext cx="3602182" cy="261104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273188</xdr:colOff>
      <xdr:row>34</xdr:row>
      <xdr:rowOff>156586</xdr:rowOff>
    </xdr:from>
    <xdr:to>
      <xdr:col>25</xdr:col>
      <xdr:colOff>20933</xdr:colOff>
      <xdr:row>53</xdr:row>
      <xdr:rowOff>94203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273188</xdr:colOff>
      <xdr:row>34</xdr:row>
      <xdr:rowOff>167791</xdr:rowOff>
    </xdr:from>
    <xdr:to>
      <xdr:col>25</xdr:col>
      <xdr:colOff>20933</xdr:colOff>
      <xdr:row>59</xdr:row>
      <xdr:rowOff>105409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123264</xdr:colOff>
      <xdr:row>92</xdr:row>
      <xdr:rowOff>201705</xdr:rowOff>
    </xdr:from>
    <xdr:to>
      <xdr:col>8</xdr:col>
      <xdr:colOff>313765</xdr:colOff>
      <xdr:row>106</xdr:row>
      <xdr:rowOff>112662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7823" y="18837087"/>
          <a:ext cx="3664324" cy="2589163"/>
        </a:xfrm>
        <a:prstGeom prst="rect">
          <a:avLst/>
        </a:prstGeom>
      </xdr:spPr>
    </xdr:pic>
    <xdr:clientData/>
  </xdr:twoCellAnchor>
  <xdr:twoCellAnchor editAs="oneCell">
    <xdr:from>
      <xdr:col>4</xdr:col>
      <xdr:colOff>134472</xdr:colOff>
      <xdr:row>108</xdr:row>
      <xdr:rowOff>0</xdr:rowOff>
    </xdr:from>
    <xdr:to>
      <xdr:col>8</xdr:col>
      <xdr:colOff>336178</xdr:colOff>
      <xdr:row>121</xdr:row>
      <xdr:rowOff>120580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9031" y="21694588"/>
          <a:ext cx="3675529" cy="2597080"/>
        </a:xfrm>
        <a:prstGeom prst="rect">
          <a:avLst/>
        </a:prstGeom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0.01828</cdr:x>
      <cdr:y>0.90802</cdr:y>
    </cdr:from>
    <cdr:to>
      <cdr:x>0.56459</cdr:x>
      <cdr:y>0.9733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93158" y="3203332"/>
          <a:ext cx="2784231" cy="230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700"/>
            <a:t>Source: INEC</a:t>
          </a:r>
          <a:r>
            <a:rPr lang="de-DE" sz="700" baseline="0"/>
            <a:t> (ESPAC), 2021</a:t>
          </a:r>
        </a:p>
        <a:p xmlns:a="http://schemas.openxmlformats.org/drawingml/2006/main">
          <a:endParaRPr lang="de-DE" sz="700" baseline="0"/>
        </a:p>
        <a:p xmlns:a="http://schemas.openxmlformats.org/drawingml/2006/main">
          <a:endParaRPr lang="de-DE" sz="700"/>
        </a:p>
      </cdr:txBody>
    </cdr:sp>
  </cdr:relSizeAnchor>
  <cdr:relSizeAnchor xmlns:cdr="http://schemas.openxmlformats.org/drawingml/2006/chartDrawing">
    <cdr:from>
      <cdr:x>0.38672</cdr:x>
      <cdr:y>0.45015</cdr:y>
    </cdr:from>
    <cdr:to>
      <cdr:x>0.61539</cdr:x>
      <cdr:y>0.64778</cdr:y>
    </cdr:to>
    <cdr:sp macro="" textlink="">
      <cdr:nvSpPr>
        <cdr:cNvPr id="3" name="Textfeld 2"/>
        <cdr:cNvSpPr txBox="1"/>
      </cdr:nvSpPr>
      <cdr:spPr>
        <a:xfrm xmlns:a="http://schemas.openxmlformats.org/drawingml/2006/main">
          <a:off x="1965188" y="1605540"/>
          <a:ext cx="1162050" cy="704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de-DE" sz="1100" b="1"/>
            <a:t>Total area</a:t>
          </a:r>
        </a:p>
        <a:p xmlns:a="http://schemas.openxmlformats.org/drawingml/2006/main">
          <a:pPr algn="ctr"/>
          <a:r>
            <a:rPr lang="de-DE" sz="1100" b="1"/>
            <a:t>2020:</a:t>
          </a:r>
          <a:r>
            <a:rPr lang="de-DE" sz="1100" b="1" baseline="0"/>
            <a:t> </a:t>
          </a:r>
        </a:p>
        <a:p xmlns:a="http://schemas.openxmlformats.org/drawingml/2006/main">
          <a:pPr algn="ctr"/>
          <a:r>
            <a:rPr lang="de-DE" sz="1100" b="1" baseline="0"/>
            <a:t>5 217 ha</a:t>
          </a:r>
          <a:endParaRPr lang="de-DE" sz="1100" b="1"/>
        </a:p>
      </cdr:txBody>
    </cdr:sp>
  </cdr:relSizeAnchor>
  <cdr:relSizeAnchor xmlns:cdr="http://schemas.openxmlformats.org/drawingml/2006/chartDrawing">
    <cdr:from>
      <cdr:x>0.06058</cdr:x>
      <cdr:y>0.00684</cdr:y>
    </cdr:from>
    <cdr:to>
      <cdr:x>0.90404</cdr:x>
      <cdr:y>0.15639</cdr:y>
    </cdr:to>
    <cdr:sp macro="" textlink="">
      <cdr:nvSpPr>
        <cdr:cNvPr id="4" name="Textfeld 3"/>
        <cdr:cNvSpPr txBox="1"/>
      </cdr:nvSpPr>
      <cdr:spPr>
        <a:xfrm xmlns:a="http://schemas.openxmlformats.org/drawingml/2006/main">
          <a:off x="307837" y="24389"/>
          <a:ext cx="4286250" cy="533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de-DE" sz="1100" b="1"/>
            <a:t>Ecuador: Production of cut flowers 2020</a:t>
          </a:r>
        </a:p>
        <a:p xmlns:a="http://schemas.openxmlformats.org/drawingml/2006/main">
          <a:pPr algn="ctr"/>
          <a:r>
            <a:rPr lang="de-DE" sz="1100" b="1"/>
            <a:t>(in ha)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0.01828</cdr:x>
      <cdr:y>0.90802</cdr:y>
    </cdr:from>
    <cdr:to>
      <cdr:x>0.56459</cdr:x>
      <cdr:y>0.9733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93158" y="3203332"/>
          <a:ext cx="2784231" cy="230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700"/>
            <a:t>Source: INEC</a:t>
          </a:r>
          <a:r>
            <a:rPr lang="de-DE" sz="700" baseline="0"/>
            <a:t> (ESPAC), 2022</a:t>
          </a:r>
        </a:p>
        <a:p xmlns:a="http://schemas.openxmlformats.org/drawingml/2006/main">
          <a:endParaRPr lang="de-DE" sz="700" baseline="0"/>
        </a:p>
        <a:p xmlns:a="http://schemas.openxmlformats.org/drawingml/2006/main">
          <a:endParaRPr lang="de-DE" sz="700"/>
        </a:p>
      </cdr:txBody>
    </cdr:sp>
  </cdr:relSizeAnchor>
  <cdr:relSizeAnchor xmlns:cdr="http://schemas.openxmlformats.org/drawingml/2006/chartDrawing">
    <cdr:from>
      <cdr:x>0.38672</cdr:x>
      <cdr:y>0.45015</cdr:y>
    </cdr:from>
    <cdr:to>
      <cdr:x>0.61539</cdr:x>
      <cdr:y>0.64778</cdr:y>
    </cdr:to>
    <cdr:sp macro="" textlink="">
      <cdr:nvSpPr>
        <cdr:cNvPr id="3" name="Textfeld 2"/>
        <cdr:cNvSpPr txBox="1"/>
      </cdr:nvSpPr>
      <cdr:spPr>
        <a:xfrm xmlns:a="http://schemas.openxmlformats.org/drawingml/2006/main">
          <a:off x="1965188" y="1605540"/>
          <a:ext cx="1162050" cy="704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de-DE" sz="1100" b="1"/>
            <a:t>Total area</a:t>
          </a:r>
        </a:p>
        <a:p xmlns:a="http://schemas.openxmlformats.org/drawingml/2006/main">
          <a:pPr algn="ctr"/>
          <a:r>
            <a:rPr lang="de-DE" sz="1100" b="1"/>
            <a:t>2021:</a:t>
          </a:r>
          <a:r>
            <a:rPr lang="de-DE" sz="1100" b="1" baseline="0"/>
            <a:t> </a:t>
          </a:r>
        </a:p>
        <a:p xmlns:a="http://schemas.openxmlformats.org/drawingml/2006/main">
          <a:pPr algn="ctr"/>
          <a:r>
            <a:rPr lang="de-DE" sz="1100" b="1" baseline="0"/>
            <a:t>7 464 ha</a:t>
          </a:r>
          <a:endParaRPr lang="de-DE" sz="1100" b="1"/>
        </a:p>
      </cdr:txBody>
    </cdr:sp>
  </cdr:relSizeAnchor>
  <cdr:relSizeAnchor xmlns:cdr="http://schemas.openxmlformats.org/drawingml/2006/chartDrawing">
    <cdr:from>
      <cdr:x>0.06058</cdr:x>
      <cdr:y>0.00684</cdr:y>
    </cdr:from>
    <cdr:to>
      <cdr:x>0.90404</cdr:x>
      <cdr:y>0.15639</cdr:y>
    </cdr:to>
    <cdr:sp macro="" textlink="">
      <cdr:nvSpPr>
        <cdr:cNvPr id="4" name="Textfeld 3"/>
        <cdr:cNvSpPr txBox="1"/>
      </cdr:nvSpPr>
      <cdr:spPr>
        <a:xfrm xmlns:a="http://schemas.openxmlformats.org/drawingml/2006/main">
          <a:off x="307837" y="24389"/>
          <a:ext cx="4286250" cy="533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de-DE" sz="1100" b="1"/>
            <a:t>Ecuador: Production of cut flowers 2021</a:t>
          </a:r>
        </a:p>
        <a:p xmlns:a="http://schemas.openxmlformats.org/drawingml/2006/main">
          <a:pPr algn="ctr"/>
          <a:r>
            <a:rPr lang="de-DE" sz="1100" b="1"/>
            <a:t>(in ha) 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98</xdr:row>
      <xdr:rowOff>175342</xdr:rowOff>
    </xdr:from>
    <xdr:to>
      <xdr:col>14</xdr:col>
      <xdr:colOff>205185</xdr:colOff>
      <xdr:row>118</xdr:row>
      <xdr:rowOff>71026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560884</xdr:colOff>
      <xdr:row>109</xdr:row>
      <xdr:rowOff>134470</xdr:rowOff>
    </xdr:from>
    <xdr:to>
      <xdr:col>13</xdr:col>
      <xdr:colOff>731332</xdr:colOff>
      <xdr:row>114</xdr:row>
      <xdr:rowOff>84339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 txBox="1"/>
      </xdr:nvSpPr>
      <xdr:spPr>
        <a:xfrm>
          <a:off x="10285909" y="19832170"/>
          <a:ext cx="1694448" cy="90236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Total</a:t>
          </a:r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sales in 2017: </a:t>
          </a:r>
        </a:p>
        <a:p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1 417 million EUR</a:t>
          </a:r>
        </a:p>
        <a:p>
          <a:endParaRPr lang="de-DE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-1,3 % to 2015 </a:t>
          </a:r>
        </a:p>
        <a:p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(1 436 million EUR)</a:t>
          </a:r>
          <a:endParaRPr lang="de-DE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0</xdr:colOff>
      <xdr:row>98</xdr:row>
      <xdr:rowOff>175342</xdr:rowOff>
    </xdr:from>
    <xdr:to>
      <xdr:col>14</xdr:col>
      <xdr:colOff>205185</xdr:colOff>
      <xdr:row>118</xdr:row>
      <xdr:rowOff>71026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560884</xdr:colOff>
      <xdr:row>109</xdr:row>
      <xdr:rowOff>134470</xdr:rowOff>
    </xdr:from>
    <xdr:to>
      <xdr:col>13</xdr:col>
      <xdr:colOff>731332</xdr:colOff>
      <xdr:row>114</xdr:row>
      <xdr:rowOff>84339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 txBox="1"/>
      </xdr:nvSpPr>
      <xdr:spPr>
        <a:xfrm>
          <a:off x="11295559" y="19832170"/>
          <a:ext cx="1694448" cy="90236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Total</a:t>
          </a:r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sales in 2019: </a:t>
          </a:r>
        </a:p>
        <a:p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1 419 million EUR</a:t>
          </a:r>
        </a:p>
        <a:p>
          <a:endParaRPr lang="de-DE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-0,1 % to 2017 </a:t>
          </a:r>
        </a:p>
        <a:p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(1 417 million EUR)</a:t>
          </a:r>
          <a:endParaRPr lang="de-DE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21</xdr:col>
      <xdr:colOff>0</xdr:colOff>
      <xdr:row>25</xdr:row>
      <xdr:rowOff>1</xdr:rowOff>
    </xdr:from>
    <xdr:to>
      <xdr:col>30</xdr:col>
      <xdr:colOff>138545</xdr:colOff>
      <xdr:row>50</xdr:row>
      <xdr:rowOff>146219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9955" y="5316683"/>
          <a:ext cx="6996545" cy="4960672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52</xdr:row>
      <xdr:rowOff>0</xdr:rowOff>
    </xdr:from>
    <xdr:to>
      <xdr:col>30</xdr:col>
      <xdr:colOff>103909</xdr:colOff>
      <xdr:row>77</xdr:row>
      <xdr:rowOff>122056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9955" y="10512136"/>
          <a:ext cx="6961909" cy="4919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0.01611</cdr:x>
      <cdr:y>0.90796</cdr:y>
    </cdr:from>
    <cdr:to>
      <cdr:x>0.23818</cdr:x>
      <cdr:y>0.97685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09874" y="4142541"/>
          <a:ext cx="1514476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700">
              <a:latin typeface="Arial" panose="020B0604020202020204" pitchFamily="34" charset="0"/>
              <a:cs typeface="Arial" panose="020B0604020202020204" pitchFamily="34" charset="0"/>
            </a:rPr>
            <a:t>Source: FranceAgriMer, 2018</a:t>
          </a:r>
        </a:p>
      </cdr:txBody>
    </cdr:sp>
  </cdr:relSizeAnchor>
  <cdr:relSizeAnchor xmlns:cdr="http://schemas.openxmlformats.org/drawingml/2006/chartDrawing">
    <cdr:from>
      <cdr:x>0.84416</cdr:x>
      <cdr:y>0.14965</cdr:y>
    </cdr:from>
    <cdr:to>
      <cdr:x>1</cdr:x>
      <cdr:y>0.18921</cdr:y>
    </cdr:to>
    <cdr:sp macro="" textlink="">
      <cdr:nvSpPr>
        <cdr:cNvPr id="3" name="Textfeld 2"/>
        <cdr:cNvSpPr txBox="1"/>
      </cdr:nvSpPr>
      <cdr:spPr>
        <a:xfrm xmlns:a="http://schemas.openxmlformats.org/drawingml/2006/main">
          <a:off x="5757111" y="682793"/>
          <a:ext cx="1062789" cy="180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100"/>
            <a:t>In million EUR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0.01611</cdr:x>
      <cdr:y>0.90796</cdr:y>
    </cdr:from>
    <cdr:to>
      <cdr:x>0.23818</cdr:x>
      <cdr:y>0.97685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09874" y="4142541"/>
          <a:ext cx="1514476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700">
              <a:latin typeface="Arial" panose="020B0604020202020204" pitchFamily="34" charset="0"/>
              <a:cs typeface="Arial" panose="020B0604020202020204" pitchFamily="34" charset="0"/>
            </a:rPr>
            <a:t>Source: FranceAgriMer, 2018</a:t>
          </a:r>
        </a:p>
      </cdr:txBody>
    </cdr:sp>
  </cdr:relSizeAnchor>
  <cdr:relSizeAnchor xmlns:cdr="http://schemas.openxmlformats.org/drawingml/2006/chartDrawing">
    <cdr:from>
      <cdr:x>0.84416</cdr:x>
      <cdr:y>0.14965</cdr:y>
    </cdr:from>
    <cdr:to>
      <cdr:x>1</cdr:x>
      <cdr:y>0.18921</cdr:y>
    </cdr:to>
    <cdr:sp macro="" textlink="">
      <cdr:nvSpPr>
        <cdr:cNvPr id="3" name="Textfeld 2"/>
        <cdr:cNvSpPr txBox="1"/>
      </cdr:nvSpPr>
      <cdr:spPr>
        <a:xfrm xmlns:a="http://schemas.openxmlformats.org/drawingml/2006/main">
          <a:off x="5757111" y="682793"/>
          <a:ext cx="1062789" cy="180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100"/>
            <a:t>In million EUR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235662</xdr:colOff>
      <xdr:row>353</xdr:row>
      <xdr:rowOff>109590</xdr:rowOff>
    </xdr:from>
    <xdr:to>
      <xdr:col>19</xdr:col>
      <xdr:colOff>0</xdr:colOff>
      <xdr:row>378</xdr:row>
      <xdr:rowOff>90541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235662</xdr:colOff>
      <xdr:row>353</xdr:row>
      <xdr:rowOff>109590</xdr:rowOff>
    </xdr:from>
    <xdr:to>
      <xdr:col>19</xdr:col>
      <xdr:colOff>0</xdr:colOff>
      <xdr:row>378</xdr:row>
      <xdr:rowOff>90541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0</xdr:colOff>
      <xdr:row>201</xdr:row>
      <xdr:rowOff>0</xdr:rowOff>
    </xdr:from>
    <xdr:to>
      <xdr:col>12</xdr:col>
      <xdr:colOff>285750</xdr:colOff>
      <xdr:row>224</xdr:row>
      <xdr:rowOff>43835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41081325"/>
          <a:ext cx="6257925" cy="442533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226</xdr:row>
      <xdr:rowOff>0</xdr:rowOff>
    </xdr:from>
    <xdr:to>
      <xdr:col>12</xdr:col>
      <xdr:colOff>342901</xdr:colOff>
      <xdr:row>249</xdr:row>
      <xdr:rowOff>84250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45843825"/>
          <a:ext cx="6315076" cy="44657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250</xdr:row>
      <xdr:rowOff>0</xdr:rowOff>
    </xdr:from>
    <xdr:to>
      <xdr:col>12</xdr:col>
      <xdr:colOff>127314</xdr:colOff>
      <xdr:row>271</xdr:row>
      <xdr:rowOff>28575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50415825"/>
          <a:ext cx="6099489" cy="4029075"/>
        </a:xfrm>
        <a:prstGeom prst="rect">
          <a:avLst/>
        </a:prstGeom>
      </xdr:spPr>
    </xdr:pic>
    <xdr:clientData/>
  </xdr:twoCellAnchor>
  <xdr:oneCellAnchor>
    <xdr:from>
      <xdr:col>13</xdr:col>
      <xdr:colOff>112059</xdr:colOff>
      <xdr:row>365</xdr:row>
      <xdr:rowOff>67236</xdr:rowOff>
    </xdr:from>
    <xdr:ext cx="1165411" cy="781240"/>
    <xdr:sp macro="" textlink="">
      <xdr:nvSpPr>
        <xdr:cNvPr id="7" name="Textfeld 6"/>
        <xdr:cNvSpPr txBox="1"/>
      </xdr:nvSpPr>
      <xdr:spPr>
        <a:xfrm>
          <a:off x="13458265" y="82150324"/>
          <a:ext cx="1165411" cy="78124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1100"/>
            <a:t>Total market value 2021:</a:t>
          </a:r>
        </a:p>
        <a:p>
          <a:pPr algn="ctr"/>
          <a:r>
            <a:rPr lang="en-GB" sz="1100"/>
            <a:t>10,2 billion</a:t>
          </a:r>
          <a:r>
            <a:rPr lang="en-GB" sz="1100" baseline="0"/>
            <a:t> EUR</a:t>
          </a:r>
        </a:p>
        <a:p>
          <a:pPr algn="ctr"/>
          <a:r>
            <a:rPr lang="en-GB" sz="1100" baseline="0"/>
            <a:t>+8,5% to 2020</a:t>
          </a:r>
          <a:endParaRPr lang="en-GB" sz="1100"/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0.4748</cdr:x>
      <cdr:y>0.13641</cdr:y>
    </cdr:from>
    <cdr:to>
      <cdr:x>0.58321</cdr:x>
      <cdr:y>0.26108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3483300" y="516113"/>
          <a:ext cx="797859" cy="4661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0.05904</cdr:x>
      <cdr:y>0.0253</cdr:y>
    </cdr:from>
    <cdr:to>
      <cdr:x>0.27267</cdr:x>
      <cdr:y>0.14342</cdr:y>
    </cdr:to>
    <cdr:sp macro="" textlink="">
      <cdr:nvSpPr>
        <cdr:cNvPr id="3" name="Textfeld 2"/>
        <cdr:cNvSpPr txBox="1"/>
      </cdr:nvSpPr>
      <cdr:spPr>
        <a:xfrm xmlns:a="http://schemas.openxmlformats.org/drawingml/2006/main">
          <a:off x="426335" y="94771"/>
          <a:ext cx="1568824" cy="4482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0.10422</cdr:x>
      <cdr:y>0.04414</cdr:y>
    </cdr:from>
    <cdr:to>
      <cdr:x>0.88544</cdr:x>
      <cdr:y>0.18836</cdr:y>
    </cdr:to>
    <cdr:sp macro="" textlink="">
      <cdr:nvSpPr>
        <cdr:cNvPr id="4" name="Textfeld 3"/>
        <cdr:cNvSpPr txBox="1"/>
      </cdr:nvSpPr>
      <cdr:spPr>
        <a:xfrm xmlns:a="http://schemas.openxmlformats.org/drawingml/2006/main">
          <a:off x="749065" y="166490"/>
          <a:ext cx="5755341" cy="5468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400" b="1"/>
            <a:t>Flowers and ornamental plants</a:t>
          </a:r>
          <a:r>
            <a:rPr lang="de-DE" sz="1000" b="0" baseline="0"/>
            <a:t> </a:t>
          </a:r>
          <a:r>
            <a:rPr lang="de-DE" sz="1400" b="0" baseline="30000"/>
            <a:t>1</a:t>
          </a:r>
          <a:r>
            <a:rPr lang="de-DE" sz="1000" b="0" baseline="0"/>
            <a:t> </a:t>
          </a:r>
          <a:r>
            <a:rPr lang="de-DE" sz="1400" b="1"/>
            <a:t>: </a:t>
          </a:r>
          <a:r>
            <a:rPr lang="de-DE" sz="1400" b="1">
              <a:latin typeface="+mn-lt"/>
              <a:ea typeface="+mn-ea"/>
              <a:cs typeface="+mn-cs"/>
            </a:rPr>
            <a:t>Value of production in million EUR</a:t>
          </a:r>
          <a:br>
            <a:rPr lang="de-DE" sz="1400" b="1">
              <a:latin typeface="+mn-lt"/>
              <a:ea typeface="+mn-ea"/>
              <a:cs typeface="+mn-cs"/>
            </a:rPr>
          </a:br>
          <a:r>
            <a:rPr lang="de-DE" sz="1000" b="0">
              <a:latin typeface="+mn-lt"/>
              <a:ea typeface="+mn-ea"/>
              <a:cs typeface="+mn-cs"/>
            </a:rPr>
            <a:t>selected</a:t>
          </a:r>
          <a:r>
            <a:rPr lang="de-DE" sz="1000" b="0" baseline="0">
              <a:latin typeface="+mn-lt"/>
              <a:ea typeface="+mn-ea"/>
              <a:cs typeface="+mn-cs"/>
            </a:rPr>
            <a:t> countries, 2012 - 2021</a:t>
          </a:r>
          <a:endParaRPr lang="de-DE" sz="1000" b="0"/>
        </a:p>
      </cdr:txBody>
    </cdr:sp>
  </cdr:relSizeAnchor>
  <cdr:relSizeAnchor xmlns:cdr="http://schemas.openxmlformats.org/drawingml/2006/chartDrawing">
    <cdr:from>
      <cdr:x>0.62105</cdr:x>
      <cdr:y>0.91467</cdr:y>
    </cdr:from>
    <cdr:to>
      <cdr:x>0.93403</cdr:x>
      <cdr:y>0.99903</cdr:y>
    </cdr:to>
    <cdr:sp macro="" textlink="">
      <cdr:nvSpPr>
        <cdr:cNvPr id="5" name="Textfeld 4"/>
        <cdr:cNvSpPr txBox="1"/>
      </cdr:nvSpPr>
      <cdr:spPr>
        <a:xfrm xmlns:a="http://schemas.openxmlformats.org/drawingml/2006/main">
          <a:off x="4559065" y="3375854"/>
          <a:ext cx="2303929" cy="334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0.02124</cdr:x>
      <cdr:y>0.10194</cdr:y>
    </cdr:from>
    <cdr:to>
      <cdr:x>0.10157</cdr:x>
      <cdr:y>0.20045</cdr:y>
    </cdr:to>
    <cdr:sp macro="" textlink="">
      <cdr:nvSpPr>
        <cdr:cNvPr id="7" name="Textfeld 2"/>
        <cdr:cNvSpPr txBox="1"/>
      </cdr:nvSpPr>
      <cdr:spPr>
        <a:xfrm xmlns:a="http://schemas.openxmlformats.org/drawingml/2006/main">
          <a:off x="151367" y="375956"/>
          <a:ext cx="572429" cy="3633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de-DE" sz="800"/>
            <a:t>In million EUR</a:t>
          </a:r>
        </a:p>
      </cdr:txBody>
    </cdr:sp>
  </cdr:relSizeAnchor>
  <cdr:relSizeAnchor xmlns:cdr="http://schemas.openxmlformats.org/drawingml/2006/chartDrawing">
    <cdr:from>
      <cdr:x>0.03987</cdr:x>
      <cdr:y>0.8864</cdr:y>
    </cdr:from>
    <cdr:to>
      <cdr:x>0.52869</cdr:x>
      <cdr:y>0.97656</cdr:y>
    </cdr:to>
    <cdr:sp macro="" textlink="">
      <cdr:nvSpPr>
        <cdr:cNvPr id="9" name="Textfeld 8"/>
        <cdr:cNvSpPr txBox="1"/>
      </cdr:nvSpPr>
      <cdr:spPr>
        <a:xfrm xmlns:a="http://schemas.openxmlformats.org/drawingml/2006/main">
          <a:off x="284843" y="3344636"/>
          <a:ext cx="3492500" cy="3401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700" baseline="30000"/>
            <a:t>1</a:t>
          </a:r>
          <a:r>
            <a:rPr lang="de-DE" sz="700"/>
            <a:t>Cut</a:t>
          </a:r>
          <a:r>
            <a:rPr lang="de-DE" sz="700" baseline="0"/>
            <a:t> flowers, cut foliage, pot plants and bedding plants</a:t>
          </a:r>
        </a:p>
        <a:p xmlns:a="http://schemas.openxmlformats.org/drawingml/2006/main">
          <a:r>
            <a:rPr lang="de-DE" sz="700" baseline="30000"/>
            <a:t>2</a:t>
          </a:r>
          <a:r>
            <a:rPr lang="de-DE" sz="700" baseline="0"/>
            <a:t> No data for Japan (JP) </a:t>
          </a:r>
          <a:endParaRPr lang="de-DE" sz="700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0.01111</cdr:x>
      <cdr:y>0.93722</cdr:y>
    </cdr:from>
    <cdr:to>
      <cdr:x>0.35378</cdr:x>
      <cdr:y>0.97791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xmlns="" id="{EF10BDFB-087D-4061-9B42-90569ADEA7B5}"/>
            </a:ext>
          </a:extLst>
        </cdr:cNvPr>
        <cdr:cNvSpPr txBox="1"/>
      </cdr:nvSpPr>
      <cdr:spPr>
        <a:xfrm xmlns:a="http://schemas.openxmlformats.org/drawingml/2006/main">
          <a:off x="67827" y="4445680"/>
          <a:ext cx="2092181" cy="192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800"/>
            <a:t>Source:</a:t>
          </a:r>
          <a:r>
            <a:rPr lang="de-DE" sz="800" baseline="0"/>
            <a:t> AMI GmbH, Germany, 2021</a:t>
          </a:r>
        </a:p>
        <a:p xmlns:a="http://schemas.openxmlformats.org/drawingml/2006/main">
          <a:r>
            <a:rPr lang="de-DE" sz="800" baseline="0"/>
            <a:t>  </a:t>
          </a:r>
          <a:endParaRPr lang="de-DE" sz="800"/>
        </a:p>
      </cdr:txBody>
    </cdr:sp>
  </cdr:relSizeAnchor>
  <cdr:relSizeAnchor xmlns:cdr="http://schemas.openxmlformats.org/drawingml/2006/chartDrawing">
    <cdr:from>
      <cdr:x>0.02636</cdr:x>
      <cdr:y>0.04116</cdr:y>
    </cdr:from>
    <cdr:to>
      <cdr:x>1</cdr:x>
      <cdr:y>0.15739</cdr:y>
    </cdr:to>
    <cdr:sp macro="" textlink="">
      <cdr:nvSpPr>
        <cdr:cNvPr id="3" name="Textfeld 2">
          <a:extLst xmlns:a="http://schemas.openxmlformats.org/drawingml/2006/main">
            <a:ext uri="{FF2B5EF4-FFF2-40B4-BE49-F238E27FC236}">
              <a16:creationId xmlns:a16="http://schemas.microsoft.com/office/drawing/2014/main" xmlns="" id="{B0D6D80F-18CB-431D-8790-9F63A80BF5DD}"/>
            </a:ext>
          </a:extLst>
        </cdr:cNvPr>
        <cdr:cNvSpPr txBox="1"/>
      </cdr:nvSpPr>
      <cdr:spPr>
        <a:xfrm xmlns:a="http://schemas.openxmlformats.org/drawingml/2006/main">
          <a:off x="238126" y="161926"/>
          <a:ext cx="5629275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  <cdr:relSizeAnchor xmlns:cdr="http://schemas.openxmlformats.org/drawingml/2006/chartDrawing">
    <cdr:from>
      <cdr:x>0.04368</cdr:x>
      <cdr:y>0.04217</cdr:y>
    </cdr:from>
    <cdr:to>
      <cdr:x>0.28081</cdr:x>
      <cdr:y>0.10442</cdr:y>
    </cdr:to>
    <cdr:sp macro="" textlink="">
      <cdr:nvSpPr>
        <cdr:cNvPr id="4" name="Textfeld 3">
          <a:extLst xmlns:a="http://schemas.openxmlformats.org/drawingml/2006/main">
            <a:ext uri="{FF2B5EF4-FFF2-40B4-BE49-F238E27FC236}">
              <a16:creationId xmlns:a16="http://schemas.microsoft.com/office/drawing/2014/main" xmlns="" id="{0DDCFCC1-ECB3-4169-AA5A-8615B4C4488B}"/>
            </a:ext>
          </a:extLst>
        </cdr:cNvPr>
        <cdr:cNvSpPr txBox="1"/>
      </cdr:nvSpPr>
      <cdr:spPr>
        <a:xfrm xmlns:a="http://schemas.openxmlformats.org/drawingml/2006/main">
          <a:off x="266700" y="200026"/>
          <a:ext cx="1447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in billion EUR</a:t>
          </a:r>
        </a:p>
      </cdr:txBody>
    </cdr:sp>
  </cdr:relSizeAnchor>
  <cdr:relSizeAnchor xmlns:cdr="http://schemas.openxmlformats.org/drawingml/2006/chartDrawing">
    <cdr:from>
      <cdr:x>0.69929</cdr:x>
      <cdr:y>0.01472</cdr:y>
    </cdr:from>
    <cdr:to>
      <cdr:x>0.9879</cdr:x>
      <cdr:y>0.16456</cdr:y>
    </cdr:to>
    <cdr:sp macro="" textlink="">
      <cdr:nvSpPr>
        <cdr:cNvPr id="5" name="Textfeld 4">
          <a:extLst xmlns:a="http://schemas.openxmlformats.org/drawingml/2006/main">
            <a:ext uri="{FF2B5EF4-FFF2-40B4-BE49-F238E27FC236}">
              <a16:creationId xmlns:a16="http://schemas.microsoft.com/office/drawing/2014/main" xmlns="" id="{8FDE8CDA-CD3D-4AF3-B36D-7D2CFAEE66DD}"/>
            </a:ext>
          </a:extLst>
        </cdr:cNvPr>
        <cdr:cNvSpPr txBox="1"/>
      </cdr:nvSpPr>
      <cdr:spPr>
        <a:xfrm xmlns:a="http://schemas.openxmlformats.org/drawingml/2006/main">
          <a:off x="3839155" y="70628"/>
          <a:ext cx="1584480" cy="7187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050" b="1">
              <a:latin typeface="Arial" panose="020B0604020202020204" pitchFamily="34" charset="0"/>
              <a:cs typeface="Arial" panose="020B0604020202020204" pitchFamily="34" charset="0"/>
            </a:rPr>
            <a:t>Total market value 2020: </a:t>
          </a:r>
        </a:p>
        <a:p xmlns:a="http://schemas.openxmlformats.org/drawingml/2006/main">
          <a:r>
            <a:rPr lang="de-DE" sz="1050" b="1">
              <a:latin typeface="Arial" panose="020B0604020202020204" pitchFamily="34" charset="0"/>
              <a:cs typeface="Arial" panose="020B0604020202020204" pitchFamily="34" charset="0"/>
            </a:rPr>
            <a:t>9,4 billion EUR </a:t>
          </a:r>
        </a:p>
        <a:p xmlns:a="http://schemas.openxmlformats.org/drawingml/2006/main">
          <a:r>
            <a:rPr lang="de-DE" sz="1050" b="1">
              <a:latin typeface="Arial" panose="020B0604020202020204" pitchFamily="34" charset="0"/>
              <a:cs typeface="Arial" panose="020B0604020202020204" pitchFamily="34" charset="0"/>
            </a:rPr>
            <a:t>+5,6% to 2019</a:t>
          </a:r>
        </a:p>
        <a:p xmlns:a="http://schemas.openxmlformats.org/drawingml/2006/main">
          <a:endParaRPr lang="de-DE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de-DE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0.01111</cdr:x>
      <cdr:y>0.93722</cdr:y>
    </cdr:from>
    <cdr:to>
      <cdr:x>0.35378</cdr:x>
      <cdr:y>0.97791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xmlns="" id="{EF10BDFB-087D-4061-9B42-90569ADEA7B5}"/>
            </a:ext>
          </a:extLst>
        </cdr:cNvPr>
        <cdr:cNvSpPr txBox="1"/>
      </cdr:nvSpPr>
      <cdr:spPr>
        <a:xfrm xmlns:a="http://schemas.openxmlformats.org/drawingml/2006/main">
          <a:off x="67827" y="4445680"/>
          <a:ext cx="2092181" cy="192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800"/>
            <a:t>Source:</a:t>
          </a:r>
          <a:r>
            <a:rPr lang="de-DE" sz="800" baseline="0"/>
            <a:t> AMI GmbH, Germany, 2022</a:t>
          </a:r>
        </a:p>
        <a:p xmlns:a="http://schemas.openxmlformats.org/drawingml/2006/main">
          <a:r>
            <a:rPr lang="de-DE" sz="800" baseline="0"/>
            <a:t>  </a:t>
          </a:r>
          <a:endParaRPr lang="de-DE" sz="800"/>
        </a:p>
      </cdr:txBody>
    </cdr:sp>
  </cdr:relSizeAnchor>
  <cdr:relSizeAnchor xmlns:cdr="http://schemas.openxmlformats.org/drawingml/2006/chartDrawing">
    <cdr:from>
      <cdr:x>0.02636</cdr:x>
      <cdr:y>0.04116</cdr:y>
    </cdr:from>
    <cdr:to>
      <cdr:x>1</cdr:x>
      <cdr:y>0.15739</cdr:y>
    </cdr:to>
    <cdr:sp macro="" textlink="">
      <cdr:nvSpPr>
        <cdr:cNvPr id="3" name="Textfeld 2">
          <a:extLst xmlns:a="http://schemas.openxmlformats.org/drawingml/2006/main">
            <a:ext uri="{FF2B5EF4-FFF2-40B4-BE49-F238E27FC236}">
              <a16:creationId xmlns:a16="http://schemas.microsoft.com/office/drawing/2014/main" xmlns="" id="{B0D6D80F-18CB-431D-8790-9F63A80BF5DD}"/>
            </a:ext>
          </a:extLst>
        </cdr:cNvPr>
        <cdr:cNvSpPr txBox="1"/>
      </cdr:nvSpPr>
      <cdr:spPr>
        <a:xfrm xmlns:a="http://schemas.openxmlformats.org/drawingml/2006/main">
          <a:off x="238126" y="161926"/>
          <a:ext cx="5629275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  <cdr:relSizeAnchor xmlns:cdr="http://schemas.openxmlformats.org/drawingml/2006/chartDrawing">
    <cdr:from>
      <cdr:x>0.04368</cdr:x>
      <cdr:y>0.04217</cdr:y>
    </cdr:from>
    <cdr:to>
      <cdr:x>0.28081</cdr:x>
      <cdr:y>0.10442</cdr:y>
    </cdr:to>
    <cdr:sp macro="" textlink="">
      <cdr:nvSpPr>
        <cdr:cNvPr id="4" name="Textfeld 3">
          <a:extLst xmlns:a="http://schemas.openxmlformats.org/drawingml/2006/main">
            <a:ext uri="{FF2B5EF4-FFF2-40B4-BE49-F238E27FC236}">
              <a16:creationId xmlns:a16="http://schemas.microsoft.com/office/drawing/2014/main" xmlns="" id="{0DDCFCC1-ECB3-4169-AA5A-8615B4C4488B}"/>
            </a:ext>
          </a:extLst>
        </cdr:cNvPr>
        <cdr:cNvSpPr txBox="1"/>
      </cdr:nvSpPr>
      <cdr:spPr>
        <a:xfrm xmlns:a="http://schemas.openxmlformats.org/drawingml/2006/main">
          <a:off x="266700" y="200026"/>
          <a:ext cx="1447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in billion EUR</a:t>
          </a:r>
        </a:p>
      </cdr:txBody>
    </cdr:sp>
  </cdr:relSizeAnchor>
  <cdr:relSizeAnchor xmlns:cdr="http://schemas.openxmlformats.org/drawingml/2006/chartDrawing">
    <cdr:from>
      <cdr:x>0.69929</cdr:x>
      <cdr:y>0.01472</cdr:y>
    </cdr:from>
    <cdr:to>
      <cdr:x>0.9879</cdr:x>
      <cdr:y>0.16456</cdr:y>
    </cdr:to>
    <cdr:sp macro="" textlink="">
      <cdr:nvSpPr>
        <cdr:cNvPr id="5" name="Textfeld 4">
          <a:extLst xmlns:a="http://schemas.openxmlformats.org/drawingml/2006/main">
            <a:ext uri="{FF2B5EF4-FFF2-40B4-BE49-F238E27FC236}">
              <a16:creationId xmlns:a16="http://schemas.microsoft.com/office/drawing/2014/main" xmlns="" id="{8FDE8CDA-CD3D-4AF3-B36D-7D2CFAEE66DD}"/>
            </a:ext>
          </a:extLst>
        </cdr:cNvPr>
        <cdr:cNvSpPr txBox="1"/>
      </cdr:nvSpPr>
      <cdr:spPr>
        <a:xfrm xmlns:a="http://schemas.openxmlformats.org/drawingml/2006/main">
          <a:off x="3839155" y="70628"/>
          <a:ext cx="1584480" cy="7187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050" b="1">
              <a:latin typeface="Arial" panose="020B0604020202020204" pitchFamily="34" charset="0"/>
              <a:cs typeface="Arial" panose="020B0604020202020204" pitchFamily="34" charset="0"/>
            </a:rPr>
            <a:t>Total market value 2021: </a:t>
          </a:r>
        </a:p>
        <a:p xmlns:a="http://schemas.openxmlformats.org/drawingml/2006/main">
          <a:r>
            <a:rPr lang="de-DE" sz="1050" b="1">
              <a:latin typeface="Arial" panose="020B0604020202020204" pitchFamily="34" charset="0"/>
              <a:cs typeface="Arial" panose="020B0604020202020204" pitchFamily="34" charset="0"/>
            </a:rPr>
            <a:t>10,2 billion EUR </a:t>
          </a:r>
        </a:p>
        <a:p xmlns:a="http://schemas.openxmlformats.org/drawingml/2006/main">
          <a:r>
            <a:rPr lang="de-DE" sz="1050" b="1">
              <a:latin typeface="Arial" panose="020B0604020202020204" pitchFamily="34" charset="0"/>
              <a:cs typeface="Arial" panose="020B0604020202020204" pitchFamily="34" charset="0"/>
            </a:rPr>
            <a:t>+8,5% to 2020</a:t>
          </a:r>
        </a:p>
        <a:p xmlns:a="http://schemas.openxmlformats.org/drawingml/2006/main">
          <a:endParaRPr lang="de-DE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de-DE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91</xdr:row>
      <xdr:rowOff>166686</xdr:rowOff>
    </xdr:from>
    <xdr:to>
      <xdr:col>8</xdr:col>
      <xdr:colOff>523875</xdr:colOff>
      <xdr:row>109</xdr:row>
      <xdr:rowOff>171449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866776</xdr:colOff>
      <xdr:row>38</xdr:row>
      <xdr:rowOff>19050</xdr:rowOff>
    </xdr:from>
    <xdr:to>
      <xdr:col>9</xdr:col>
      <xdr:colOff>466726</xdr:colOff>
      <xdr:row>55</xdr:row>
      <xdr:rowOff>29798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826" y="7343775"/>
          <a:ext cx="3867150" cy="333497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0.3344</cdr:x>
      <cdr:y>0.01248</cdr:y>
    </cdr:from>
    <cdr:to>
      <cdr:x>0.69936</cdr:x>
      <cdr:y>0.09293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981199" y="42859"/>
          <a:ext cx="2162176" cy="2762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100" b="1"/>
            <a:t>Guatemala:</a:t>
          </a:r>
          <a:r>
            <a:rPr lang="de-DE" sz="1100" b="1" baseline="0"/>
            <a:t> Export of cut flowers</a:t>
          </a:r>
          <a:endParaRPr lang="de-DE" sz="1100" b="1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1247774</xdr:colOff>
      <xdr:row>83</xdr:row>
      <xdr:rowOff>85725</xdr:rowOff>
    </xdr:from>
    <xdr:to>
      <xdr:col>12</xdr:col>
      <xdr:colOff>620334</xdr:colOff>
      <xdr:row>105</xdr:row>
      <xdr:rowOff>9525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199" y="16363950"/>
          <a:ext cx="5954335" cy="421005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94</xdr:row>
      <xdr:rowOff>0</xdr:rowOff>
    </xdr:from>
    <xdr:to>
      <xdr:col>8</xdr:col>
      <xdr:colOff>581025</xdr:colOff>
      <xdr:row>109</xdr:row>
      <xdr:rowOff>15842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525" y="18459450"/>
          <a:ext cx="4076700" cy="288286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111</xdr:row>
      <xdr:rowOff>0</xdr:rowOff>
    </xdr:from>
    <xdr:to>
      <xdr:col>8</xdr:col>
      <xdr:colOff>600075</xdr:colOff>
      <xdr:row>126</xdr:row>
      <xdr:rowOff>36503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525" y="21707475"/>
          <a:ext cx="4095750" cy="289400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128</xdr:row>
      <xdr:rowOff>0</xdr:rowOff>
    </xdr:from>
    <xdr:to>
      <xdr:col>8</xdr:col>
      <xdr:colOff>600075</xdr:colOff>
      <xdr:row>143</xdr:row>
      <xdr:rowOff>36503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525" y="24945975"/>
          <a:ext cx="4095750" cy="289400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114299</xdr:colOff>
      <xdr:row>159</xdr:row>
      <xdr:rowOff>9524</xdr:rowOff>
    </xdr:from>
    <xdr:to>
      <xdr:col>14</xdr:col>
      <xdr:colOff>523875</xdr:colOff>
      <xdr:row>181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10</xdr:col>
      <xdr:colOff>752475</xdr:colOff>
      <xdr:row>171</xdr:row>
      <xdr:rowOff>161925</xdr:rowOff>
    </xdr:from>
    <xdr:ext cx="184731" cy="264560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629650" y="959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 b="1"/>
        </a:p>
      </xdr:txBody>
    </xdr:sp>
    <xdr:clientData/>
  </xdr:oneCellAnchor>
  <xdr:twoCellAnchor>
    <xdr:from>
      <xdr:col>7</xdr:col>
      <xdr:colOff>97734</xdr:colOff>
      <xdr:row>159</xdr:row>
      <xdr:rowOff>9524</xdr:rowOff>
    </xdr:from>
    <xdr:to>
      <xdr:col>14</xdr:col>
      <xdr:colOff>507310</xdr:colOff>
      <xdr:row>181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13</xdr:col>
      <xdr:colOff>752475</xdr:colOff>
      <xdr:row>171</xdr:row>
      <xdr:rowOff>161925</xdr:rowOff>
    </xdr:from>
    <xdr:ext cx="184731" cy="264560"/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1163300" y="3467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 b="1"/>
        </a:p>
      </xdr:txBody>
    </xdr:sp>
    <xdr:clientData/>
  </xdr:one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0.37881</cdr:x>
      <cdr:y>0.45925</cdr:y>
    </cdr:from>
    <cdr:to>
      <cdr:x>0.59983</cdr:x>
      <cdr:y>0.7458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2388591" y="2082192"/>
          <a:ext cx="1393653" cy="12991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de-DE" sz="1100" b="1"/>
            <a:t>Output</a:t>
          </a:r>
          <a:r>
            <a:rPr lang="de-DE" sz="1100" b="1" baseline="0"/>
            <a:t> </a:t>
          </a:r>
          <a:r>
            <a:rPr lang="de-DE" sz="1100" b="1"/>
            <a:t>of flowers and plants: </a:t>
          </a:r>
        </a:p>
        <a:p xmlns:a="http://schemas.openxmlformats.org/drawingml/2006/main">
          <a:pPr algn="ctr"/>
          <a:r>
            <a:rPr lang="de-DE" sz="1100" b="1"/>
            <a:t>380,1 billion yen </a:t>
          </a:r>
        </a:p>
        <a:p xmlns:a="http://schemas.openxmlformats.org/drawingml/2006/main">
          <a:pPr algn="ctr"/>
          <a:r>
            <a:rPr lang="de-DE" sz="1100" b="1"/>
            <a:t>(2015) </a:t>
          </a:r>
        </a:p>
        <a:p xmlns:a="http://schemas.openxmlformats.org/drawingml/2006/main">
          <a:pPr algn="ctr"/>
          <a:endParaRPr lang="de-DE" sz="1100" b="1"/>
        </a:p>
        <a:p xmlns:a="http://schemas.openxmlformats.org/drawingml/2006/main">
          <a:pPr algn="ctr"/>
          <a:r>
            <a:rPr lang="de-DE" sz="1100" b="1"/>
            <a:t>(4% of total</a:t>
          </a:r>
          <a:r>
            <a:rPr lang="de-DE" sz="1100" b="1" baseline="0"/>
            <a:t> agricultural output)</a:t>
          </a:r>
          <a:endParaRPr lang="de-DE" sz="1100" b="1"/>
        </a:p>
      </cdr:txBody>
    </cdr:sp>
  </cdr:relSizeAnchor>
  <cdr:relSizeAnchor xmlns:cdr="http://schemas.openxmlformats.org/drawingml/2006/chartDrawing">
    <cdr:from>
      <cdr:x>0.04019</cdr:x>
      <cdr:y>0.00677</cdr:y>
    </cdr:from>
    <cdr:to>
      <cdr:x>0.92427</cdr:x>
      <cdr:y>0.13093</cdr:y>
    </cdr:to>
    <cdr:sp macro="" textlink="">
      <cdr:nvSpPr>
        <cdr:cNvPr id="3" name="Textfeld 2"/>
        <cdr:cNvSpPr txBox="1"/>
      </cdr:nvSpPr>
      <cdr:spPr>
        <a:xfrm xmlns:a="http://schemas.openxmlformats.org/drawingml/2006/main">
          <a:off x="247650" y="28576"/>
          <a:ext cx="5448300" cy="523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de-DE" sz="1600" b="1"/>
            <a:t>Gross output of flowers and plants 2015</a:t>
          </a:r>
        </a:p>
        <a:p xmlns:a="http://schemas.openxmlformats.org/drawingml/2006/main">
          <a:pPr algn="ctr"/>
          <a:r>
            <a:rPr lang="de-DE" sz="1100" b="1"/>
            <a:t> In billion Yen,</a:t>
          </a:r>
          <a:r>
            <a:rPr lang="de-DE" sz="1100" b="1" baseline="0"/>
            <a:t> </a:t>
          </a:r>
          <a:r>
            <a:rPr lang="de-DE" sz="1100" b="1"/>
            <a:t>in % </a:t>
          </a:r>
        </a:p>
      </cdr:txBody>
    </cdr:sp>
  </cdr:relSizeAnchor>
  <cdr:relSizeAnchor xmlns:cdr="http://schemas.openxmlformats.org/drawingml/2006/chartDrawing">
    <cdr:from>
      <cdr:x>0.0423</cdr:x>
      <cdr:y>0.90546</cdr:y>
    </cdr:from>
    <cdr:to>
      <cdr:x>0.8565</cdr:x>
      <cdr:y>0.9916</cdr:y>
    </cdr:to>
    <cdr:sp macro="" textlink="">
      <cdr:nvSpPr>
        <cdr:cNvPr id="4" name="Textfeld 3"/>
        <cdr:cNvSpPr txBox="1"/>
      </cdr:nvSpPr>
      <cdr:spPr>
        <a:xfrm xmlns:a="http://schemas.openxmlformats.org/drawingml/2006/main">
          <a:off x="266701" y="4105276"/>
          <a:ext cx="513397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  <cdr:relSizeAnchor xmlns:cdr="http://schemas.openxmlformats.org/drawingml/2006/chartDrawing">
    <cdr:from>
      <cdr:x>0.37565</cdr:x>
      <cdr:y>0.66524</cdr:y>
    </cdr:from>
    <cdr:to>
      <cdr:x>0.67826</cdr:x>
      <cdr:y>0.7382</cdr:y>
    </cdr:to>
    <cdr:sp macro="" textlink="">
      <cdr:nvSpPr>
        <cdr:cNvPr id="5" name="Textfeld 4"/>
        <cdr:cNvSpPr txBox="1"/>
      </cdr:nvSpPr>
      <cdr:spPr>
        <a:xfrm xmlns:a="http://schemas.openxmlformats.org/drawingml/2006/main">
          <a:off x="2057401" y="2952751"/>
          <a:ext cx="1657350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e-DE" sz="900"/>
            <a:t>(4 % of total agricultural)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0.37881</cdr:x>
      <cdr:y>0.45925</cdr:y>
    </cdr:from>
    <cdr:to>
      <cdr:x>0.59983</cdr:x>
      <cdr:y>0.7458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2388591" y="2082192"/>
          <a:ext cx="1393653" cy="12991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de-DE" sz="1100" b="1"/>
            <a:t>Output</a:t>
          </a:r>
          <a:r>
            <a:rPr lang="de-DE" sz="1100" b="1" baseline="0"/>
            <a:t> </a:t>
          </a:r>
          <a:r>
            <a:rPr lang="de-DE" sz="1100" b="1"/>
            <a:t>of flowers and plants: </a:t>
          </a:r>
        </a:p>
        <a:p xmlns:a="http://schemas.openxmlformats.org/drawingml/2006/main">
          <a:pPr algn="ctr"/>
          <a:r>
            <a:rPr lang="de-DE" sz="1100" b="1"/>
            <a:t>380,1 billion yen </a:t>
          </a:r>
        </a:p>
        <a:p xmlns:a="http://schemas.openxmlformats.org/drawingml/2006/main">
          <a:pPr algn="ctr"/>
          <a:r>
            <a:rPr lang="de-DE" sz="1100" b="1"/>
            <a:t>(2015) </a:t>
          </a:r>
        </a:p>
        <a:p xmlns:a="http://schemas.openxmlformats.org/drawingml/2006/main">
          <a:pPr algn="ctr"/>
          <a:endParaRPr lang="de-DE" sz="1100" b="1"/>
        </a:p>
        <a:p xmlns:a="http://schemas.openxmlformats.org/drawingml/2006/main">
          <a:pPr algn="ctr"/>
          <a:r>
            <a:rPr lang="de-DE" sz="1100" b="1"/>
            <a:t>(4% of total</a:t>
          </a:r>
          <a:r>
            <a:rPr lang="de-DE" sz="1100" b="1" baseline="0"/>
            <a:t> agricultural output)</a:t>
          </a:r>
          <a:endParaRPr lang="de-DE" sz="1100" b="1"/>
        </a:p>
      </cdr:txBody>
    </cdr:sp>
  </cdr:relSizeAnchor>
  <cdr:relSizeAnchor xmlns:cdr="http://schemas.openxmlformats.org/drawingml/2006/chartDrawing">
    <cdr:from>
      <cdr:x>0.04019</cdr:x>
      <cdr:y>0.00677</cdr:y>
    </cdr:from>
    <cdr:to>
      <cdr:x>0.92427</cdr:x>
      <cdr:y>0.13093</cdr:y>
    </cdr:to>
    <cdr:sp macro="" textlink="">
      <cdr:nvSpPr>
        <cdr:cNvPr id="3" name="Textfeld 2"/>
        <cdr:cNvSpPr txBox="1"/>
      </cdr:nvSpPr>
      <cdr:spPr>
        <a:xfrm xmlns:a="http://schemas.openxmlformats.org/drawingml/2006/main">
          <a:off x="247650" y="28576"/>
          <a:ext cx="5448300" cy="523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de-DE" sz="1600" b="1"/>
            <a:t>Gross output of flowers and plants 2015</a:t>
          </a:r>
        </a:p>
        <a:p xmlns:a="http://schemas.openxmlformats.org/drawingml/2006/main">
          <a:pPr algn="ctr"/>
          <a:r>
            <a:rPr lang="de-DE" sz="1100" b="1"/>
            <a:t> In billion Yen,</a:t>
          </a:r>
          <a:r>
            <a:rPr lang="de-DE" sz="1100" b="1" baseline="0"/>
            <a:t> </a:t>
          </a:r>
          <a:r>
            <a:rPr lang="de-DE" sz="1100" b="1"/>
            <a:t>in % </a:t>
          </a:r>
        </a:p>
      </cdr:txBody>
    </cdr:sp>
  </cdr:relSizeAnchor>
  <cdr:relSizeAnchor xmlns:cdr="http://schemas.openxmlformats.org/drawingml/2006/chartDrawing">
    <cdr:from>
      <cdr:x>0.0423</cdr:x>
      <cdr:y>0.90546</cdr:y>
    </cdr:from>
    <cdr:to>
      <cdr:x>0.8565</cdr:x>
      <cdr:y>0.9916</cdr:y>
    </cdr:to>
    <cdr:sp macro="" textlink="">
      <cdr:nvSpPr>
        <cdr:cNvPr id="4" name="Textfeld 3"/>
        <cdr:cNvSpPr txBox="1"/>
      </cdr:nvSpPr>
      <cdr:spPr>
        <a:xfrm xmlns:a="http://schemas.openxmlformats.org/drawingml/2006/main">
          <a:off x="266701" y="4105276"/>
          <a:ext cx="513397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  <cdr:relSizeAnchor xmlns:cdr="http://schemas.openxmlformats.org/drawingml/2006/chartDrawing">
    <cdr:from>
      <cdr:x>0.37565</cdr:x>
      <cdr:y>0.66524</cdr:y>
    </cdr:from>
    <cdr:to>
      <cdr:x>0.67826</cdr:x>
      <cdr:y>0.7382</cdr:y>
    </cdr:to>
    <cdr:sp macro="" textlink="">
      <cdr:nvSpPr>
        <cdr:cNvPr id="5" name="Textfeld 4"/>
        <cdr:cNvSpPr txBox="1"/>
      </cdr:nvSpPr>
      <cdr:spPr>
        <a:xfrm xmlns:a="http://schemas.openxmlformats.org/drawingml/2006/main">
          <a:off x="2057401" y="2952751"/>
          <a:ext cx="1657350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e-DE" sz="900"/>
            <a:t>(4 % of total agricultural)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447676</xdr:colOff>
      <xdr:row>40</xdr:row>
      <xdr:rowOff>38101</xdr:rowOff>
    </xdr:from>
    <xdr:to>
      <xdr:col>9</xdr:col>
      <xdr:colOff>657226</xdr:colOff>
      <xdr:row>56</xdr:row>
      <xdr:rowOff>143788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6" y="7705726"/>
          <a:ext cx="4476750" cy="3163212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0.47382</cdr:x>
      <cdr:y>0.13519</cdr:y>
    </cdr:from>
    <cdr:to>
      <cdr:x>0.58247</cdr:x>
      <cdr:y>0.25962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3483300" y="516113"/>
          <a:ext cx="797859" cy="4661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0.05805</cdr:x>
      <cdr:y>0.0253</cdr:y>
    </cdr:from>
    <cdr:to>
      <cdr:x>0.27143</cdr:x>
      <cdr:y>0.1422</cdr:y>
    </cdr:to>
    <cdr:sp macro="" textlink="">
      <cdr:nvSpPr>
        <cdr:cNvPr id="3" name="Textfeld 2"/>
        <cdr:cNvSpPr txBox="1"/>
      </cdr:nvSpPr>
      <cdr:spPr>
        <a:xfrm xmlns:a="http://schemas.openxmlformats.org/drawingml/2006/main">
          <a:off x="426335" y="94771"/>
          <a:ext cx="1568824" cy="4482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0.10274</cdr:x>
      <cdr:y>0.0439</cdr:y>
    </cdr:from>
    <cdr:to>
      <cdr:x>0.8852</cdr:x>
      <cdr:y>0.18641</cdr:y>
    </cdr:to>
    <cdr:sp macro="" textlink="">
      <cdr:nvSpPr>
        <cdr:cNvPr id="4" name="Textfeld 3"/>
        <cdr:cNvSpPr txBox="1"/>
      </cdr:nvSpPr>
      <cdr:spPr>
        <a:xfrm xmlns:a="http://schemas.openxmlformats.org/drawingml/2006/main">
          <a:off x="749065" y="166490"/>
          <a:ext cx="5755341" cy="5468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lvl="0"/>
          <a:r>
            <a:rPr lang="de-DE" sz="1400" b="1"/>
            <a:t>Flowers and ornamental plants</a:t>
          </a:r>
          <a:r>
            <a:rPr lang="de-DE" sz="1000" b="0" baseline="0"/>
            <a:t> </a:t>
          </a:r>
          <a:r>
            <a:rPr lang="de-DE" sz="1400" b="0" baseline="30000"/>
            <a:t>1</a:t>
          </a:r>
          <a:r>
            <a:rPr lang="de-DE" sz="1400" b="1"/>
            <a:t>: </a:t>
          </a:r>
          <a:r>
            <a:rPr lang="de-DE" sz="1400" b="1">
              <a:latin typeface="+mn-lt"/>
              <a:ea typeface="+mn-ea"/>
              <a:cs typeface="+mn-cs"/>
            </a:rPr>
            <a:t>Area of production</a:t>
          </a:r>
          <a:r>
            <a:rPr lang="de-DE" sz="1400" b="1" baseline="0">
              <a:latin typeface="+mn-lt"/>
              <a:ea typeface="+mn-ea"/>
              <a:cs typeface="+mn-cs"/>
            </a:rPr>
            <a:t> </a:t>
          </a:r>
          <a:r>
            <a:rPr lang="de-DE" sz="1400" b="1">
              <a:latin typeface="+mn-lt"/>
              <a:ea typeface="+mn-ea"/>
              <a:cs typeface="+mn-cs"/>
            </a:rPr>
            <a:t>in hectares</a:t>
          </a:r>
          <a:br>
            <a:rPr lang="de-DE" sz="1400" b="1">
              <a:latin typeface="+mn-lt"/>
              <a:ea typeface="+mn-ea"/>
              <a:cs typeface="+mn-cs"/>
            </a:rPr>
          </a:br>
          <a:r>
            <a:rPr lang="de-DE" sz="1000" b="0">
              <a:latin typeface="+mn-lt"/>
              <a:ea typeface="+mn-ea"/>
              <a:cs typeface="+mn-cs"/>
            </a:rPr>
            <a:t>selected</a:t>
          </a:r>
          <a:r>
            <a:rPr lang="de-DE" sz="1000" b="0" baseline="0">
              <a:latin typeface="+mn-lt"/>
              <a:ea typeface="+mn-ea"/>
              <a:cs typeface="+mn-cs"/>
            </a:rPr>
            <a:t> countries, 2012 - 2021</a:t>
          </a:r>
          <a:endParaRPr lang="de-DE" sz="1000" b="0"/>
        </a:p>
      </cdr:txBody>
    </cdr:sp>
  </cdr:relSizeAnchor>
  <cdr:relSizeAnchor xmlns:cdr="http://schemas.openxmlformats.org/drawingml/2006/chartDrawing">
    <cdr:from>
      <cdr:x>0.62055</cdr:x>
      <cdr:y>0.91564</cdr:y>
    </cdr:from>
    <cdr:to>
      <cdr:x>0.93403</cdr:x>
      <cdr:y>0.99903</cdr:y>
    </cdr:to>
    <cdr:sp macro="" textlink="">
      <cdr:nvSpPr>
        <cdr:cNvPr id="5" name="Textfeld 4"/>
        <cdr:cNvSpPr txBox="1"/>
      </cdr:nvSpPr>
      <cdr:spPr>
        <a:xfrm xmlns:a="http://schemas.openxmlformats.org/drawingml/2006/main">
          <a:off x="4559065" y="3375854"/>
          <a:ext cx="2303929" cy="334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0.52625</cdr:x>
      <cdr:y>0.84244</cdr:y>
    </cdr:from>
    <cdr:to>
      <cdr:x>0.96228</cdr:x>
      <cdr:y>0.90345</cdr:y>
    </cdr:to>
    <cdr:sp macro="" textlink="">
      <cdr:nvSpPr>
        <cdr:cNvPr id="6" name="Textfeld 5"/>
        <cdr:cNvSpPr txBox="1"/>
      </cdr:nvSpPr>
      <cdr:spPr>
        <a:xfrm xmlns:a="http://schemas.openxmlformats.org/drawingml/2006/main">
          <a:off x="3769424" y="3273891"/>
          <a:ext cx="3123195" cy="2371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b"/>
        <a:lstStyle xmlns:a="http://schemas.openxmlformats.org/drawingml/2006/main"/>
        <a:p xmlns:a="http://schemas.openxmlformats.org/drawingml/2006/main">
          <a:pPr algn="r"/>
          <a:endParaRPr lang="de-DE" sz="800"/>
        </a:p>
      </cdr:txBody>
    </cdr:sp>
  </cdr:relSizeAnchor>
  <cdr:relSizeAnchor xmlns:cdr="http://schemas.openxmlformats.org/drawingml/2006/chartDrawing">
    <cdr:from>
      <cdr:x>0.03189</cdr:x>
      <cdr:y>0.12121</cdr:y>
    </cdr:from>
    <cdr:to>
      <cdr:x>0.09022</cdr:x>
      <cdr:y>0.18018</cdr:y>
    </cdr:to>
    <cdr:sp macro="" textlink="">
      <cdr:nvSpPr>
        <cdr:cNvPr id="7" name="Textfeld 3"/>
        <cdr:cNvSpPr txBox="1"/>
      </cdr:nvSpPr>
      <cdr:spPr>
        <a:xfrm xmlns:a="http://schemas.openxmlformats.org/drawingml/2006/main">
          <a:off x="228546" y="465342"/>
          <a:ext cx="418046" cy="22640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800"/>
            <a:t>In ha</a:t>
          </a:r>
        </a:p>
      </cdr:txBody>
    </cdr:sp>
  </cdr:relSizeAnchor>
  <cdr:relSizeAnchor xmlns:cdr="http://schemas.openxmlformats.org/drawingml/2006/chartDrawing">
    <cdr:from>
      <cdr:x>0.07295</cdr:x>
      <cdr:y>0.87868</cdr:y>
    </cdr:from>
    <cdr:to>
      <cdr:x>0.54521</cdr:x>
      <cdr:y>0.98202</cdr:y>
    </cdr:to>
    <cdr:sp macro="" textlink="">
      <cdr:nvSpPr>
        <cdr:cNvPr id="8" name="Textfeld 7"/>
        <cdr:cNvSpPr txBox="1"/>
      </cdr:nvSpPr>
      <cdr:spPr>
        <a:xfrm xmlns:a="http://schemas.openxmlformats.org/drawingml/2006/main">
          <a:off x="521212" y="3458158"/>
          <a:ext cx="3374194" cy="4067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800" baseline="30000"/>
            <a:t>2</a:t>
          </a:r>
          <a:r>
            <a:rPr lang="de-DE" sz="800"/>
            <a:t> China:</a:t>
          </a:r>
          <a:r>
            <a:rPr lang="de-DE" sz="800" baseline="0"/>
            <a:t> area : data see table above</a:t>
          </a:r>
        </a:p>
      </cdr:txBody>
    </cdr:sp>
  </cdr:relSizeAnchor>
  <cdr:relSizeAnchor xmlns:cdr="http://schemas.openxmlformats.org/drawingml/2006/chartDrawing">
    <cdr:from>
      <cdr:x>0.52261</cdr:x>
      <cdr:y>0.86397</cdr:y>
    </cdr:from>
    <cdr:to>
      <cdr:x>0.99335</cdr:x>
      <cdr:y>0.97426</cdr:y>
    </cdr:to>
    <cdr:sp macro="" textlink="">
      <cdr:nvSpPr>
        <cdr:cNvPr id="9" name="Textfeld 8"/>
        <cdr:cNvSpPr txBox="1"/>
      </cdr:nvSpPr>
      <cdr:spPr>
        <a:xfrm xmlns:a="http://schemas.openxmlformats.org/drawingml/2006/main">
          <a:off x="3743325" y="3357562"/>
          <a:ext cx="3371850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  <cdr:relSizeAnchor xmlns:cdr="http://schemas.openxmlformats.org/drawingml/2006/chartDrawing">
    <cdr:from>
      <cdr:x>0.07175</cdr:x>
      <cdr:y>0.84561</cdr:y>
    </cdr:from>
    <cdr:to>
      <cdr:x>0.47999</cdr:x>
      <cdr:y>0.97468</cdr:y>
    </cdr:to>
    <cdr:sp macro="" textlink="">
      <cdr:nvSpPr>
        <cdr:cNvPr id="10" name="Textfeld 9"/>
        <cdr:cNvSpPr txBox="1"/>
      </cdr:nvSpPr>
      <cdr:spPr>
        <a:xfrm xmlns:a="http://schemas.openxmlformats.org/drawingml/2006/main">
          <a:off x="512659" y="3328017"/>
          <a:ext cx="2916785" cy="5079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800" baseline="30000"/>
            <a:t>1</a:t>
          </a:r>
          <a:r>
            <a:rPr lang="de-DE" sz="800"/>
            <a:t> Cut flowers, cut foliage, pot plants and bedding plants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795619</xdr:colOff>
      <xdr:row>99</xdr:row>
      <xdr:rowOff>1</xdr:rowOff>
    </xdr:from>
    <xdr:to>
      <xdr:col>10</xdr:col>
      <xdr:colOff>280148</xdr:colOff>
      <xdr:row>114</xdr:row>
      <xdr:rowOff>4541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4325" y="21683383"/>
          <a:ext cx="4078941" cy="2884452"/>
        </a:xfrm>
        <a:prstGeom prst="rect">
          <a:avLst/>
        </a:prstGeom>
      </xdr:spPr>
    </xdr:pic>
    <xdr:clientData/>
  </xdr:twoCellAnchor>
  <xdr:twoCellAnchor editAs="oneCell">
    <xdr:from>
      <xdr:col>6</xdr:col>
      <xdr:colOff>795620</xdr:colOff>
      <xdr:row>115</xdr:row>
      <xdr:rowOff>1</xdr:rowOff>
    </xdr:from>
    <xdr:to>
      <xdr:col>10</xdr:col>
      <xdr:colOff>268943</xdr:colOff>
      <xdr:row>130</xdr:row>
      <xdr:rowOff>19029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4326" y="24753795"/>
          <a:ext cx="4067735" cy="287652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693964</xdr:colOff>
      <xdr:row>103</xdr:row>
      <xdr:rowOff>122465</xdr:rowOff>
    </xdr:from>
    <xdr:to>
      <xdr:col>16</xdr:col>
      <xdr:colOff>639536</xdr:colOff>
      <xdr:row>119</xdr:row>
      <xdr:rowOff>106127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2893" y="19880036"/>
          <a:ext cx="4272643" cy="3031662"/>
        </a:xfrm>
        <a:prstGeom prst="rect">
          <a:avLst/>
        </a:prstGeom>
      </xdr:spPr>
    </xdr:pic>
    <xdr:clientData/>
  </xdr:twoCellAnchor>
  <xdr:twoCellAnchor editAs="oneCell">
    <xdr:from>
      <xdr:col>10</xdr:col>
      <xdr:colOff>653143</xdr:colOff>
      <xdr:row>116</xdr:row>
      <xdr:rowOff>176897</xdr:rowOff>
    </xdr:from>
    <xdr:to>
      <xdr:col>17</xdr:col>
      <xdr:colOff>272143</xdr:colOff>
      <xdr:row>134</xdr:row>
      <xdr:rowOff>47905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2072" y="22410968"/>
          <a:ext cx="4667250" cy="330000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133</xdr:row>
      <xdr:rowOff>149681</xdr:rowOff>
    </xdr:from>
    <xdr:to>
      <xdr:col>17</xdr:col>
      <xdr:colOff>530678</xdr:colOff>
      <xdr:row>151</xdr:row>
      <xdr:rowOff>155383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0107" y="25622252"/>
          <a:ext cx="4857750" cy="343470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26932</xdr:colOff>
      <xdr:row>423</xdr:row>
      <xdr:rowOff>98206</xdr:rowOff>
    </xdr:from>
    <xdr:to>
      <xdr:col>11</xdr:col>
      <xdr:colOff>571500</xdr:colOff>
      <xdr:row>442</xdr:row>
      <xdr:rowOff>183930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656896</xdr:colOff>
      <xdr:row>389</xdr:row>
      <xdr:rowOff>34158</xdr:rowOff>
    </xdr:from>
    <xdr:to>
      <xdr:col>9</xdr:col>
      <xdr:colOff>228600</xdr:colOff>
      <xdr:row>403</xdr:row>
      <xdr:rowOff>110358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729153</xdr:colOff>
      <xdr:row>453</xdr:row>
      <xdr:rowOff>65690</xdr:rowOff>
    </xdr:from>
    <xdr:to>
      <xdr:col>12</xdr:col>
      <xdr:colOff>249620</xdr:colOff>
      <xdr:row>468</xdr:row>
      <xdr:rowOff>5254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390525</xdr:colOff>
      <xdr:row>482</xdr:row>
      <xdr:rowOff>76199</xdr:rowOff>
    </xdr:from>
    <xdr:to>
      <xdr:col>13</xdr:col>
      <xdr:colOff>390525</xdr:colOff>
      <xdr:row>504</xdr:row>
      <xdr:rowOff>28574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17</xdr:col>
      <xdr:colOff>0</xdr:colOff>
      <xdr:row>213</xdr:row>
      <xdr:rowOff>149678</xdr:rowOff>
    </xdr:from>
    <xdr:to>
      <xdr:col>27</xdr:col>
      <xdr:colOff>204107</xdr:colOff>
      <xdr:row>242</xdr:row>
      <xdr:rowOff>178439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0" y="45338999"/>
          <a:ext cx="7878536" cy="556686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214</xdr:row>
      <xdr:rowOff>0</xdr:rowOff>
    </xdr:from>
    <xdr:to>
      <xdr:col>38</xdr:col>
      <xdr:colOff>217714</xdr:colOff>
      <xdr:row>242</xdr:row>
      <xdr:rowOff>190417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95429" y="45379821"/>
          <a:ext cx="7837714" cy="5538025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214</xdr:row>
      <xdr:rowOff>0</xdr:rowOff>
    </xdr:from>
    <xdr:to>
      <xdr:col>49</xdr:col>
      <xdr:colOff>231321</xdr:colOff>
      <xdr:row>243</xdr:row>
      <xdr:rowOff>9531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77429" y="45379821"/>
          <a:ext cx="7851321" cy="5547639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214</xdr:row>
      <xdr:rowOff>0</xdr:rowOff>
    </xdr:from>
    <xdr:to>
      <xdr:col>60</xdr:col>
      <xdr:colOff>258535</xdr:colOff>
      <xdr:row>243</xdr:row>
      <xdr:rowOff>28760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59429" y="45379821"/>
          <a:ext cx="7878535" cy="5566868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0.02766</cdr:x>
      <cdr:y>0.03158</cdr:y>
    </cdr:from>
    <cdr:to>
      <cdr:x>0.96266</cdr:x>
      <cdr:y>0.19368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90501" y="142876"/>
          <a:ext cx="6438900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  <cdr:relSizeAnchor xmlns:cdr="http://schemas.openxmlformats.org/drawingml/2006/chartDrawing">
    <cdr:from>
      <cdr:x>0.05671</cdr:x>
      <cdr:y>0.03368</cdr:y>
    </cdr:from>
    <cdr:to>
      <cdr:x>0.91563</cdr:x>
      <cdr:y>0.22947</cdr:y>
    </cdr:to>
    <cdr:sp macro="" textlink="">
      <cdr:nvSpPr>
        <cdr:cNvPr id="3" name="Textfeld 2"/>
        <cdr:cNvSpPr txBox="1"/>
      </cdr:nvSpPr>
      <cdr:spPr>
        <a:xfrm xmlns:a="http://schemas.openxmlformats.org/drawingml/2006/main">
          <a:off x="390526" y="152401"/>
          <a:ext cx="5915025" cy="885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  <cdr:relSizeAnchor xmlns:cdr="http://schemas.openxmlformats.org/drawingml/2006/chartDrawing">
    <cdr:from>
      <cdr:x>0.01522</cdr:x>
      <cdr:y>0.0359</cdr:y>
    </cdr:from>
    <cdr:to>
      <cdr:x>0.19225</cdr:x>
      <cdr:y>0.14748</cdr:y>
    </cdr:to>
    <cdr:sp macro="" textlink="">
      <cdr:nvSpPr>
        <cdr:cNvPr id="4" name="Textfeld 3"/>
        <cdr:cNvSpPr txBox="1"/>
      </cdr:nvSpPr>
      <cdr:spPr>
        <a:xfrm xmlns:a="http://schemas.openxmlformats.org/drawingml/2006/main">
          <a:off x="104788" y="133024"/>
          <a:ext cx="1219188" cy="4134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l"/>
          <a:endParaRPr lang="de-DE" sz="100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l"/>
          <a:r>
            <a:rPr lang="de-DE" sz="1000" b="1">
              <a:latin typeface="Arial" panose="020B0604020202020204" pitchFamily="34" charset="0"/>
              <a:cs typeface="Arial" panose="020B0604020202020204" pitchFamily="34" charset="0"/>
            </a:rPr>
            <a:t>In million USD</a:t>
          </a:r>
        </a:p>
      </cdr:txBody>
    </cdr:sp>
  </cdr:relSizeAnchor>
  <cdr:relSizeAnchor xmlns:cdr="http://schemas.openxmlformats.org/drawingml/2006/chartDrawing">
    <cdr:from>
      <cdr:x>0.64607</cdr:x>
      <cdr:y>0.03441</cdr:y>
    </cdr:from>
    <cdr:to>
      <cdr:x>0.9949</cdr:x>
      <cdr:y>0.34048</cdr:y>
    </cdr:to>
    <cdr:sp macro="" textlink="">
      <cdr:nvSpPr>
        <cdr:cNvPr id="5" name="Textfeld 4"/>
        <cdr:cNvSpPr txBox="1"/>
      </cdr:nvSpPr>
      <cdr:spPr>
        <a:xfrm xmlns:a="http://schemas.openxmlformats.org/drawingml/2006/main">
          <a:off x="4990521" y="127481"/>
          <a:ext cx="2694514" cy="113408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endParaRPr lang="de-DE" sz="1000" b="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l"/>
          <a:r>
            <a:rPr lang="de-DE" sz="1000" b="0" baseline="0">
              <a:latin typeface="Arial" panose="020B0604020202020204" pitchFamily="34" charset="0"/>
              <a:cs typeface="Arial" panose="020B0604020202020204" pitchFamily="34" charset="0"/>
            </a:rPr>
            <a:t>Wholesale value: </a:t>
          </a:r>
        </a:p>
        <a:p xmlns:a="http://schemas.openxmlformats.org/drawingml/2006/main">
          <a:pPr algn="l"/>
          <a:r>
            <a:rPr lang="de-DE" sz="1000" b="0" baseline="0">
              <a:latin typeface="Arial" panose="020B0604020202020204" pitchFamily="34" charset="0"/>
              <a:cs typeface="Arial" panose="020B0604020202020204" pitchFamily="34" charset="0"/>
            </a:rPr>
            <a:t>6 179 million USD (+33% compared to 2020) </a:t>
          </a:r>
        </a:p>
        <a:p xmlns:a="http://schemas.openxmlformats.org/drawingml/2006/main">
          <a:pPr algn="l"/>
          <a:r>
            <a:rPr lang="de-DE" sz="1000" b="0" baseline="0">
              <a:latin typeface="Arial" panose="020B0604020202020204" pitchFamily="34" charset="0"/>
              <a:cs typeface="Arial" panose="020B0604020202020204" pitchFamily="34" charset="0"/>
            </a:rPr>
            <a:t>Operations: </a:t>
          </a:r>
        </a:p>
        <a:p xmlns:a="http://schemas.openxmlformats.org/drawingml/2006/main">
          <a:pPr algn="l"/>
          <a:r>
            <a:rPr lang="de-DE" sz="1000" b="0" baseline="0">
              <a:latin typeface="Arial" panose="020B0604020202020204" pitchFamily="34" charset="0"/>
              <a:cs typeface="Arial" panose="020B0604020202020204" pitchFamily="34" charset="0"/>
            </a:rPr>
            <a:t>2 527 producers (-3% compared to 2020)</a:t>
          </a:r>
        </a:p>
        <a:p xmlns:a="http://schemas.openxmlformats.org/drawingml/2006/main">
          <a:pPr algn="l"/>
          <a:endParaRPr lang="de-DE" sz="1000" b="0" baseline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0.02361</cdr:x>
      <cdr:y>0.91264</cdr:y>
    </cdr:from>
    <cdr:to>
      <cdr:x>0.69722</cdr:x>
      <cdr:y>0.97012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61925" y="3781426"/>
          <a:ext cx="461962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100"/>
            <a:t>Source: U.S.</a:t>
          </a:r>
          <a:r>
            <a:rPr lang="de-DE" sz="1100" baseline="0"/>
            <a:t> </a:t>
          </a:r>
          <a:r>
            <a:rPr lang="de-DE" sz="1100"/>
            <a:t>Bureau of Economic Analysis,</a:t>
          </a:r>
          <a:r>
            <a:rPr lang="de-DE" sz="1100" baseline="0"/>
            <a:t> 2022</a:t>
          </a:r>
          <a:endParaRPr lang="de-DE" sz="1100"/>
        </a:p>
      </cdr:txBody>
    </cdr:sp>
  </cdr:relSizeAnchor>
  <cdr:relSizeAnchor xmlns:cdr="http://schemas.openxmlformats.org/drawingml/2006/chartDrawing">
    <cdr:from>
      <cdr:x>0.09027</cdr:x>
      <cdr:y>0</cdr:y>
    </cdr:from>
    <cdr:to>
      <cdr:x>0.8875</cdr:x>
      <cdr:y>0.13793</cdr:y>
    </cdr:to>
    <cdr:sp macro="" textlink="">
      <cdr:nvSpPr>
        <cdr:cNvPr id="3" name="Textfeld 2"/>
        <cdr:cNvSpPr txBox="1"/>
      </cdr:nvSpPr>
      <cdr:spPr>
        <a:xfrm xmlns:a="http://schemas.openxmlformats.org/drawingml/2006/main">
          <a:off x="619102" y="0"/>
          <a:ext cx="5467403" cy="57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400">
              <a:latin typeface="Arial" panose="020B0604020202020204" pitchFamily="34" charset="0"/>
              <a:cs typeface="Arial" panose="020B0604020202020204" pitchFamily="34" charset="0"/>
            </a:rPr>
            <a:t>US: Personal</a:t>
          </a:r>
          <a:r>
            <a:rPr lang="de-DE" sz="1400" baseline="0">
              <a:latin typeface="Arial" panose="020B0604020202020204" pitchFamily="34" charset="0"/>
              <a:cs typeface="Arial" panose="020B0604020202020204" pitchFamily="34" charset="0"/>
            </a:rPr>
            <a:t> c</a:t>
          </a:r>
          <a:r>
            <a:rPr lang="de-DE" sz="1400">
              <a:latin typeface="Arial" panose="020B0604020202020204" pitchFamily="34" charset="0"/>
              <a:cs typeface="Arial" panose="020B0604020202020204" pitchFamily="34" charset="0"/>
            </a:rPr>
            <a:t>onsumption</a:t>
          </a:r>
          <a:r>
            <a:rPr lang="de-DE" sz="14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e-DE" sz="1400">
              <a:latin typeface="Arial" panose="020B0604020202020204" pitchFamily="34" charset="0"/>
              <a:cs typeface="Arial" panose="020B0604020202020204" pitchFamily="34" charset="0"/>
            </a:rPr>
            <a:t>expenditures on flowers,</a:t>
          </a:r>
          <a:r>
            <a:rPr lang="de-DE" sz="1400" baseline="0">
              <a:latin typeface="Arial" panose="020B0604020202020204" pitchFamily="34" charset="0"/>
              <a:cs typeface="Arial" panose="020B0604020202020204" pitchFamily="34" charset="0"/>
            </a:rPr>
            <a:t> seeds and potted plants,  2009-2021</a:t>
          </a:r>
          <a:endParaRPr lang="de-DE" sz="14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0.82917</cdr:x>
      <cdr:y>0.08506</cdr:y>
    </cdr:from>
    <cdr:to>
      <cdr:x>1</cdr:x>
      <cdr:y>0.18851</cdr:y>
    </cdr:to>
    <cdr:sp macro="" textlink="">
      <cdr:nvSpPr>
        <cdr:cNvPr id="4" name="Textfeld 3"/>
        <cdr:cNvSpPr txBox="1"/>
      </cdr:nvSpPr>
      <cdr:spPr>
        <a:xfrm xmlns:a="http://schemas.openxmlformats.org/drawingml/2006/main">
          <a:off x="5686425" y="352425"/>
          <a:ext cx="1171575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100"/>
            <a:t>in billion USD </a:t>
          </a:r>
        </a:p>
      </cdr:txBody>
    </cdr:sp>
  </cdr:relSizeAnchor>
  <cdr:relSizeAnchor xmlns:cdr="http://schemas.openxmlformats.org/drawingml/2006/chartDrawing">
    <cdr:from>
      <cdr:x>0.54722</cdr:x>
      <cdr:y>0.15632</cdr:y>
    </cdr:from>
    <cdr:to>
      <cdr:x>0.73333</cdr:x>
      <cdr:y>0.22299</cdr:y>
    </cdr:to>
    <cdr:sp macro="" textlink="">
      <cdr:nvSpPr>
        <cdr:cNvPr id="5" name="Textfeld 4"/>
        <cdr:cNvSpPr txBox="1"/>
      </cdr:nvSpPr>
      <cdr:spPr>
        <a:xfrm xmlns:a="http://schemas.openxmlformats.org/drawingml/2006/main">
          <a:off x="3752850" y="647701"/>
          <a:ext cx="12763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98180</xdr:colOff>
      <xdr:row>2</xdr:row>
      <xdr:rowOff>180608</xdr:rowOff>
    </xdr:from>
    <xdr:to>
      <xdr:col>12</xdr:col>
      <xdr:colOff>212480</xdr:colOff>
      <xdr:row>20</xdr:row>
      <xdr:rowOff>4396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0.66666</cdr:x>
      <cdr:y>0.85652</cdr:y>
    </cdr:from>
    <cdr:to>
      <cdr:x>0.96748</cdr:x>
      <cdr:y>0.97951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xmlns="" id="{720370AF-8317-46E1-91B8-A8A16F443F40}"/>
            </a:ext>
          </a:extLst>
        </cdr:cNvPr>
        <cdr:cNvSpPr txBox="1"/>
      </cdr:nvSpPr>
      <cdr:spPr>
        <a:xfrm xmlns:a="http://schemas.openxmlformats.org/drawingml/2006/main">
          <a:off x="3124184" y="2786064"/>
          <a:ext cx="1409732" cy="40006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de-DE" sz="1000" b="1">
              <a:latin typeface="Arial" pitchFamily="34" charset="0"/>
              <a:cs typeface="Arial" pitchFamily="34" charset="0"/>
            </a:rPr>
            <a:t>Total value:</a:t>
          </a:r>
        </a:p>
        <a:p xmlns:a="http://schemas.openxmlformats.org/drawingml/2006/main">
          <a:pPr algn="ctr"/>
          <a:r>
            <a:rPr lang="de-DE" sz="1000" b="1">
              <a:latin typeface="Arial" pitchFamily="34" charset="0"/>
              <a:cs typeface="Arial" pitchFamily="34" charset="0"/>
            </a:rPr>
            <a:t>1</a:t>
          </a:r>
          <a:r>
            <a:rPr lang="de-DE" sz="1000" b="1" baseline="0">
              <a:latin typeface="Arial" pitchFamily="34" charset="0"/>
              <a:cs typeface="Arial" pitchFamily="34" charset="0"/>
            </a:rPr>
            <a:t> 614</a:t>
          </a:r>
          <a:r>
            <a:rPr lang="de-DE" sz="1000" b="1">
              <a:latin typeface="Arial" pitchFamily="34" charset="0"/>
              <a:cs typeface="Arial" pitchFamily="34" charset="0"/>
            </a:rPr>
            <a:t> million</a:t>
          </a:r>
          <a:r>
            <a:rPr lang="de-DE" sz="1000" b="1" baseline="0">
              <a:latin typeface="Arial" pitchFamily="34" charset="0"/>
              <a:cs typeface="Arial" pitchFamily="34" charset="0"/>
            </a:rPr>
            <a:t> EUR</a:t>
          </a:r>
          <a:endParaRPr lang="de-DE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752474</xdr:colOff>
      <xdr:row>0</xdr:row>
      <xdr:rowOff>33336</xdr:rowOff>
    </xdr:from>
    <xdr:to>
      <xdr:col>11</xdr:col>
      <xdr:colOff>76199</xdr:colOff>
      <xdr:row>16</xdr:row>
      <xdr:rowOff>180975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0.66667</cdr:x>
      <cdr:y>0.8301</cdr:y>
    </cdr:from>
    <cdr:to>
      <cdr:x>0.96728</cdr:x>
      <cdr:y>0.95231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xmlns="" id="{EEC920AE-8358-4141-9C77-7CD9EC1CDC83}"/>
            </a:ext>
          </a:extLst>
        </cdr:cNvPr>
        <cdr:cNvSpPr txBox="1"/>
      </cdr:nvSpPr>
      <cdr:spPr>
        <a:xfrm xmlns:a="http://schemas.openxmlformats.org/drawingml/2006/main">
          <a:off x="3105158" y="2652712"/>
          <a:ext cx="1400159" cy="39053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de-DE" sz="1000" b="1">
              <a:latin typeface="Arial" pitchFamily="34" charset="0"/>
              <a:cs typeface="Arial" pitchFamily="34" charset="0"/>
            </a:rPr>
            <a:t>Total value: </a:t>
          </a:r>
        </a:p>
        <a:p xmlns:a="http://schemas.openxmlformats.org/drawingml/2006/main">
          <a:pPr algn="ctr"/>
          <a:r>
            <a:rPr lang="de-DE" sz="1000" b="1">
              <a:latin typeface="Arial" pitchFamily="34" charset="0"/>
              <a:cs typeface="Arial" pitchFamily="34" charset="0"/>
            </a:rPr>
            <a:t>249 million</a:t>
          </a:r>
          <a:r>
            <a:rPr lang="de-DE" sz="1000" b="1" baseline="0">
              <a:latin typeface="Arial" pitchFamily="34" charset="0"/>
              <a:cs typeface="Arial" pitchFamily="34" charset="0"/>
            </a:rPr>
            <a:t> EUR</a:t>
          </a:r>
          <a:endParaRPr lang="de-DE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742950</xdr:colOff>
      <xdr:row>0</xdr:row>
      <xdr:rowOff>176211</xdr:rowOff>
    </xdr:from>
    <xdr:to>
      <xdr:col>12</xdr:col>
      <xdr:colOff>733425</xdr:colOff>
      <xdr:row>17</xdr:row>
      <xdr:rowOff>123824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34636</xdr:colOff>
      <xdr:row>47</xdr:row>
      <xdr:rowOff>34636</xdr:rowOff>
    </xdr:from>
    <xdr:to>
      <xdr:col>22</xdr:col>
      <xdr:colOff>36752</xdr:colOff>
      <xdr:row>89</xdr:row>
      <xdr:rowOff>34636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636" y="8988136"/>
          <a:ext cx="16004116" cy="8001000"/>
        </a:xfrm>
        <a:prstGeom prst="rect">
          <a:avLst/>
        </a:prstGeom>
      </xdr:spPr>
    </xdr:pic>
    <xdr:clientData/>
  </xdr:twoCellAnchor>
  <xdr:twoCellAnchor editAs="oneCell">
    <xdr:from>
      <xdr:col>0</xdr:col>
      <xdr:colOff>744680</xdr:colOff>
      <xdr:row>95</xdr:row>
      <xdr:rowOff>86592</xdr:rowOff>
    </xdr:from>
    <xdr:to>
      <xdr:col>21</xdr:col>
      <xdr:colOff>677515</xdr:colOff>
      <xdr:row>137</xdr:row>
      <xdr:rowOff>51956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680" y="18184092"/>
          <a:ext cx="15934835" cy="7966364"/>
        </a:xfrm>
        <a:prstGeom prst="rect">
          <a:avLst/>
        </a:prstGeom>
      </xdr:spPr>
    </xdr:pic>
    <xdr:clientData/>
  </xdr:twoCellAnchor>
  <xdr:twoCellAnchor editAs="oneCell">
    <xdr:from>
      <xdr:col>1</xdr:col>
      <xdr:colOff>17317</xdr:colOff>
      <xdr:row>2</xdr:row>
      <xdr:rowOff>69272</xdr:rowOff>
    </xdr:from>
    <xdr:to>
      <xdr:col>22</xdr:col>
      <xdr:colOff>54076</xdr:colOff>
      <xdr:row>44</xdr:row>
      <xdr:rowOff>86591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17" y="450272"/>
          <a:ext cx="16038759" cy="8018319"/>
        </a:xfrm>
        <a:prstGeom prst="rect">
          <a:avLst/>
        </a:prstGeom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0.00626</cdr:x>
      <cdr:y>0.83558</cdr:y>
    </cdr:from>
    <cdr:to>
      <cdr:x>0.27766</cdr:x>
      <cdr:y>0.99701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xmlns="" id="{DAA448A0-AC45-4584-8C52-DB7C5E994D5D}"/>
            </a:ext>
          </a:extLst>
        </cdr:cNvPr>
        <cdr:cNvSpPr txBox="1"/>
      </cdr:nvSpPr>
      <cdr:spPr>
        <a:xfrm xmlns:a="http://schemas.openxmlformats.org/drawingml/2006/main">
          <a:off x="28561" y="2662251"/>
          <a:ext cx="1238256" cy="51433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de-DE" sz="1100" b="1">
              <a:latin typeface="Arial" pitchFamily="34" charset="0"/>
              <a:cs typeface="Arial" pitchFamily="34" charset="0"/>
            </a:rPr>
            <a:t>Total</a:t>
          </a:r>
          <a:r>
            <a:rPr lang="de-DE" sz="1100" b="1" baseline="0">
              <a:latin typeface="Arial" pitchFamily="34" charset="0"/>
              <a:cs typeface="Arial" pitchFamily="34" charset="0"/>
            </a:rPr>
            <a:t> value: </a:t>
          </a:r>
        </a:p>
        <a:p xmlns:a="http://schemas.openxmlformats.org/drawingml/2006/main">
          <a:pPr algn="ctr"/>
          <a:r>
            <a:rPr lang="de-DE" sz="1100" b="1" baseline="0">
              <a:latin typeface="Arial" pitchFamily="34" charset="0"/>
              <a:cs typeface="Arial" pitchFamily="34" charset="0"/>
            </a:rPr>
            <a:t>49 million EUR</a:t>
          </a:r>
          <a:endParaRPr lang="de-DE" sz="11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2</xdr:row>
      <xdr:rowOff>161925</xdr:rowOff>
    </xdr:from>
    <xdr:to>
      <xdr:col>14</xdr:col>
      <xdr:colOff>123825</xdr:colOff>
      <xdr:row>19</xdr:row>
      <xdr:rowOff>109538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0.00625</cdr:x>
      <cdr:y>0.83857</cdr:y>
    </cdr:from>
    <cdr:to>
      <cdr:x>0.30833</cdr:x>
      <cdr:y>0.98805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xmlns="" id="{E815465C-16F2-433C-901E-E2E5A2DC286F}"/>
            </a:ext>
          </a:extLst>
        </cdr:cNvPr>
        <cdr:cNvSpPr txBox="1"/>
      </cdr:nvSpPr>
      <cdr:spPr>
        <a:xfrm xmlns:a="http://schemas.openxmlformats.org/drawingml/2006/main">
          <a:off x="28575" y="2671765"/>
          <a:ext cx="1381125" cy="47626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de-DE" sz="1100" b="1">
              <a:latin typeface="Arial" pitchFamily="34" charset="0"/>
              <a:cs typeface="Arial" pitchFamily="34" charset="0"/>
            </a:rPr>
            <a:t>Total value: </a:t>
          </a:r>
        </a:p>
        <a:p xmlns:a="http://schemas.openxmlformats.org/drawingml/2006/main">
          <a:pPr algn="ctr"/>
          <a:r>
            <a:rPr lang="de-DE" sz="1100" b="1" baseline="0">
              <a:latin typeface="Arial" pitchFamily="34" charset="0"/>
              <a:cs typeface="Arial" pitchFamily="34" charset="0"/>
            </a:rPr>
            <a:t>178 </a:t>
          </a:r>
          <a:r>
            <a:rPr lang="de-DE" sz="1100" b="1">
              <a:latin typeface="Arial" pitchFamily="34" charset="0"/>
              <a:cs typeface="Arial" pitchFamily="34" charset="0"/>
            </a:rPr>
            <a:t>million EUR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476249</xdr:colOff>
      <xdr:row>0</xdr:row>
      <xdr:rowOff>104776</xdr:rowOff>
    </xdr:from>
    <xdr:to>
      <xdr:col>13</xdr:col>
      <xdr:colOff>504824</xdr:colOff>
      <xdr:row>17</xdr:row>
      <xdr:rowOff>171450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0.04555</cdr:x>
      <cdr:y>0.8415</cdr:y>
    </cdr:from>
    <cdr:to>
      <cdr:x>0.35197</cdr:x>
      <cdr:y>0.99424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xmlns="" id="{E2520402-1AD8-4BC4-AC7D-89A145AED493}"/>
            </a:ext>
          </a:extLst>
        </cdr:cNvPr>
        <cdr:cNvSpPr txBox="1"/>
      </cdr:nvSpPr>
      <cdr:spPr>
        <a:xfrm xmlns:a="http://schemas.openxmlformats.org/drawingml/2006/main">
          <a:off x="209551" y="2781299"/>
          <a:ext cx="140970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Total value: </a:t>
          </a:r>
        </a:p>
        <a:p xmlns:a="http://schemas.openxmlformats.org/drawingml/2006/main"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51 million EUR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1</xdr:row>
      <xdr:rowOff>23812</xdr:rowOff>
    </xdr:from>
    <xdr:to>
      <xdr:col>11</xdr:col>
      <xdr:colOff>38100</xdr:colOff>
      <xdr:row>18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0.70954</cdr:x>
      <cdr:y>0.81334</cdr:y>
    </cdr:from>
    <cdr:to>
      <cdr:x>1</cdr:x>
      <cdr:y>0.94963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xmlns="" id="{A62FB0B7-7F57-4DDD-A2CA-384DC286C4B6}"/>
            </a:ext>
          </a:extLst>
        </cdr:cNvPr>
        <cdr:cNvSpPr txBox="1"/>
      </cdr:nvSpPr>
      <cdr:spPr>
        <a:xfrm xmlns:a="http://schemas.openxmlformats.org/drawingml/2006/main">
          <a:off x="3257534" y="2614622"/>
          <a:ext cx="1333516" cy="4381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Total value: </a:t>
          </a:r>
        </a:p>
        <a:p xmlns:a="http://schemas.openxmlformats.org/drawingml/2006/main"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113 million EUR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0</xdr:row>
      <xdr:rowOff>185737</xdr:rowOff>
    </xdr:from>
    <xdr:to>
      <xdr:col>11</xdr:col>
      <xdr:colOff>0</xdr:colOff>
      <xdr:row>17</xdr:row>
      <xdr:rowOff>180975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0.7065</cdr:x>
      <cdr:y>0.00737</cdr:y>
    </cdr:from>
    <cdr:to>
      <cdr:x>0.98952</cdr:x>
      <cdr:y>0.16937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xmlns="" id="{0426AE6C-5003-4ECC-91CE-65184D4380FE}"/>
            </a:ext>
          </a:extLst>
        </cdr:cNvPr>
        <cdr:cNvSpPr txBox="1"/>
      </cdr:nvSpPr>
      <cdr:spPr>
        <a:xfrm xmlns:a="http://schemas.openxmlformats.org/drawingml/2006/main">
          <a:off x="3209925" y="23820"/>
          <a:ext cx="1285880" cy="523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Total value: </a:t>
          </a:r>
        </a:p>
        <a:p xmlns:a="http://schemas.openxmlformats.org/drawingml/2006/main"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438 million EUR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171450</xdr:colOff>
      <xdr:row>6</xdr:row>
      <xdr:rowOff>180975</xdr:rowOff>
    </xdr:from>
    <xdr:to>
      <xdr:col>10</xdr:col>
      <xdr:colOff>142875</xdr:colOff>
      <xdr:row>24</xdr:row>
      <xdr:rowOff>100013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63233</xdr:colOff>
      <xdr:row>59</xdr:row>
      <xdr:rowOff>85647</xdr:rowOff>
    </xdr:from>
    <xdr:to>
      <xdr:col>18</xdr:col>
      <xdr:colOff>379114</xdr:colOff>
      <xdr:row>81</xdr:row>
      <xdr:rowOff>180895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998" y="11538059"/>
          <a:ext cx="6411881" cy="454398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19</xdr:col>
      <xdr:colOff>1</xdr:colOff>
      <xdr:row>59</xdr:row>
      <xdr:rowOff>66148</xdr:rowOff>
    </xdr:from>
    <xdr:to>
      <xdr:col>27</xdr:col>
      <xdr:colOff>358589</xdr:colOff>
      <xdr:row>81</xdr:row>
      <xdr:rowOff>166689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77766" y="11518560"/>
          <a:ext cx="6454588" cy="454927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0.4151</cdr:x>
      <cdr:y>0.54754</cdr:y>
    </cdr:from>
    <cdr:to>
      <cdr:x>0.74214</cdr:x>
      <cdr:y>0.68157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xmlns="" id="{6027D91F-449D-4288-B071-716685724F03}"/>
            </a:ext>
          </a:extLst>
        </cdr:cNvPr>
        <cdr:cNvSpPr txBox="1"/>
      </cdr:nvSpPr>
      <cdr:spPr>
        <a:xfrm xmlns:a="http://schemas.openxmlformats.org/drawingml/2006/main">
          <a:off x="1885975" y="1833178"/>
          <a:ext cx="1485882" cy="4487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Total value: </a:t>
          </a:r>
        </a:p>
        <a:p xmlns:a="http://schemas.openxmlformats.org/drawingml/2006/main">
          <a:r>
            <a:rPr lang="de-DE" sz="1100" b="1" baseline="0">
              <a:latin typeface="Arial" panose="020B0604020202020204" pitchFamily="34" charset="0"/>
              <a:cs typeface="Arial" panose="020B0604020202020204" pitchFamily="34" charset="0"/>
            </a:rPr>
            <a:t>1 059 </a:t>
          </a:r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million EUR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9</xdr:row>
      <xdr:rowOff>47625</xdr:rowOff>
    </xdr:from>
    <xdr:to>
      <xdr:col>11</xdr:col>
      <xdr:colOff>733425</xdr:colOff>
      <xdr:row>26</xdr:row>
      <xdr:rowOff>42863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0.69602</cdr:x>
      <cdr:y>0.80855</cdr:y>
    </cdr:from>
    <cdr:to>
      <cdr:x>1</cdr:x>
      <cdr:y>0.97055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xmlns="" id="{A19C5615-9DBF-4723-A79E-2A6145879D28}"/>
            </a:ext>
          </a:extLst>
        </cdr:cNvPr>
        <cdr:cNvSpPr txBox="1"/>
      </cdr:nvSpPr>
      <cdr:spPr>
        <a:xfrm xmlns:a="http://schemas.openxmlformats.org/drawingml/2006/main">
          <a:off x="3162314" y="2614639"/>
          <a:ext cx="1381111" cy="523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Total value: </a:t>
          </a:r>
        </a:p>
        <a:p xmlns:a="http://schemas.openxmlformats.org/drawingml/2006/main"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de-DE" sz="1100" b="1" baseline="0">
              <a:latin typeface="Arial" panose="020B0604020202020204" pitchFamily="34" charset="0"/>
              <a:cs typeface="Arial" panose="020B0604020202020204" pitchFamily="34" charset="0"/>
            </a:rPr>
            <a:t> 192</a:t>
          </a:r>
          <a:r>
            <a:rPr lang="de-DE" sz="1100" b="1">
              <a:latin typeface="Arial" panose="020B0604020202020204" pitchFamily="34" charset="0"/>
              <a:cs typeface="Arial" panose="020B0604020202020204" pitchFamily="34" charset="0"/>
            </a:rPr>
            <a:t> million EUR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729760</xdr:colOff>
      <xdr:row>152</xdr:row>
      <xdr:rowOff>40297</xdr:rowOff>
    </xdr:from>
    <xdr:to>
      <xdr:col>10</xdr:col>
      <xdr:colOff>444011</xdr:colOff>
      <xdr:row>171</xdr:row>
      <xdr:rowOff>145073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432546</xdr:colOff>
      <xdr:row>188</xdr:row>
      <xdr:rowOff>38100</xdr:rowOff>
    </xdr:from>
    <xdr:to>
      <xdr:col>14</xdr:col>
      <xdr:colOff>495860</xdr:colOff>
      <xdr:row>212</xdr:row>
      <xdr:rowOff>57150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11206</xdr:colOff>
      <xdr:row>217</xdr:row>
      <xdr:rowOff>22411</xdr:rowOff>
    </xdr:from>
    <xdr:to>
      <xdr:col>11</xdr:col>
      <xdr:colOff>481853</xdr:colOff>
      <xdr:row>235</xdr:row>
      <xdr:rowOff>158846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9824" y="43019382"/>
          <a:ext cx="5042647" cy="356543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0.00377</cdr:x>
      <cdr:y>0.02105</cdr:y>
    </cdr:from>
    <cdr:to>
      <cdr:x>0.22252</cdr:x>
      <cdr:y>0.1148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21312" y="73190"/>
          <a:ext cx="1235571" cy="3259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100"/>
            <a:t>In million CAD</a:t>
          </a:r>
          <a:r>
            <a:rPr lang="de-DE" sz="1100" baseline="0"/>
            <a:t> </a:t>
          </a:r>
          <a:endParaRPr lang="de-DE" sz="1100"/>
        </a:p>
      </cdr:txBody>
    </cdr:sp>
  </cdr:relSizeAnchor>
  <cdr:relSizeAnchor xmlns:cdr="http://schemas.openxmlformats.org/drawingml/2006/chartDrawing">
    <cdr:from>
      <cdr:x>0.0054</cdr:x>
      <cdr:y>0.91304</cdr:y>
    </cdr:from>
    <cdr:to>
      <cdr:x>0.75223</cdr:x>
      <cdr:y>0.99488</cdr:y>
    </cdr:to>
    <cdr:sp macro="" textlink="">
      <cdr:nvSpPr>
        <cdr:cNvPr id="3" name="Textfeld 2"/>
        <cdr:cNvSpPr txBox="1"/>
      </cdr:nvSpPr>
      <cdr:spPr>
        <a:xfrm xmlns:a="http://schemas.openxmlformats.org/drawingml/2006/main">
          <a:off x="38101" y="3400413"/>
          <a:ext cx="5269524" cy="304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700">
              <a:latin typeface="Arial" panose="020B0604020202020204" pitchFamily="34" charset="0"/>
              <a:cs typeface="Arial" panose="020B0604020202020204" pitchFamily="34" charset="0"/>
            </a:rPr>
            <a:t>Source: Statistics Canada, Table 32-10-0246-01</a:t>
          </a:r>
          <a:r>
            <a:rPr lang="de-DE" sz="700" baseline="0">
              <a:latin typeface="Arial" panose="020B0604020202020204" pitchFamily="34" charset="0"/>
              <a:cs typeface="Arial" panose="020B0604020202020204" pitchFamily="34" charset="0"/>
            </a:rPr>
            <a:t>  Production and sale of greenhouse flowers, and plants. T</a:t>
          </a:r>
          <a:r>
            <a:rPr lang="de-DE" sz="700">
              <a:latin typeface="Arial" panose="020B0604020202020204" pitchFamily="34" charset="0"/>
              <a:cs typeface="Arial" panose="020B0604020202020204" pitchFamily="34" charset="0"/>
            </a:rPr>
            <a:t>able 32-10-0032-01</a:t>
          </a:r>
          <a:r>
            <a:rPr lang="de-DE" sz="7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e-DE" sz="700">
              <a:latin typeface="Arial" panose="020B0604020202020204" pitchFamily="34" charset="0"/>
              <a:cs typeface="Arial" panose="020B0604020202020204" pitchFamily="34" charset="0"/>
            </a:rPr>
            <a:t> Nursery stock sales and resales, 2022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0.03309</cdr:x>
      <cdr:y>0.01814</cdr:y>
    </cdr:from>
    <cdr:to>
      <cdr:x>1</cdr:x>
      <cdr:y>0.13362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219076" y="80174"/>
          <a:ext cx="6400800" cy="5103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400" b="1">
              <a:latin typeface="Arial" panose="020B0604020202020204" pitchFamily="34" charset="0"/>
              <a:cs typeface="Arial" panose="020B0604020202020204" pitchFamily="34" charset="0"/>
            </a:rPr>
            <a:t>Canada:</a:t>
          </a:r>
          <a:r>
            <a:rPr lang="de-DE" sz="1400" b="1" baseline="0">
              <a:latin typeface="Arial" panose="020B0604020202020204" pitchFamily="34" charset="0"/>
              <a:cs typeface="Arial" panose="020B0604020202020204" pitchFamily="34" charset="0"/>
            </a:rPr>
            <a:t> Channels for distribution for nursery product sales and resales</a:t>
          </a:r>
        </a:p>
        <a:p xmlns:a="http://schemas.openxmlformats.org/drawingml/2006/main">
          <a:r>
            <a:rPr lang="de-DE" sz="1100" b="0" baseline="0">
              <a:latin typeface="Arial" panose="020B0604020202020204" pitchFamily="34" charset="0"/>
              <a:cs typeface="Arial" panose="020B0604020202020204" pitchFamily="34" charset="0"/>
            </a:rPr>
            <a:t>Farm gate value (before sales tax) </a:t>
          </a:r>
          <a:endParaRPr lang="de-DE" sz="1100" b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0.36019</cdr:x>
      <cdr:y>0.4921</cdr:y>
    </cdr:from>
    <cdr:to>
      <cdr:x>0.57602</cdr:x>
      <cdr:y>0.6796</cdr:y>
    </cdr:to>
    <cdr:sp macro="" textlink="">
      <cdr:nvSpPr>
        <cdr:cNvPr id="3" name="Textfeld 4"/>
        <cdr:cNvSpPr txBox="1"/>
      </cdr:nvSpPr>
      <cdr:spPr>
        <a:xfrm xmlns:a="http://schemas.openxmlformats.org/drawingml/2006/main">
          <a:off x="2384425" y="2174875"/>
          <a:ext cx="1428750" cy="8286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DE" sz="1100" b="1"/>
            <a:t>Total</a:t>
          </a:r>
          <a:r>
            <a:rPr lang="de-DE" sz="1100" b="1" baseline="0"/>
            <a:t> sales in 2021</a:t>
          </a:r>
          <a:endParaRPr lang="de-DE" sz="1100" b="1"/>
        </a:p>
        <a:p xmlns:a="http://schemas.openxmlformats.org/drawingml/2006/main">
          <a:pPr algn="ctr"/>
          <a:r>
            <a:rPr lang="de-DE" sz="1100" b="1"/>
            <a:t>747 million</a:t>
          </a:r>
        </a:p>
        <a:p xmlns:a="http://schemas.openxmlformats.org/drawingml/2006/main">
          <a:pPr algn="ctr"/>
          <a:r>
            <a:rPr lang="de-DE" sz="1100" b="1"/>
            <a:t>Canadian Dollars</a:t>
          </a:r>
        </a:p>
        <a:p xmlns:a="http://schemas.openxmlformats.org/drawingml/2006/main">
          <a:pPr algn="ctr"/>
          <a:r>
            <a:rPr lang="de-DE" sz="1100" b="1"/>
            <a:t>(+4 % to 2020) </a:t>
          </a:r>
        </a:p>
        <a:p xmlns:a="http://schemas.openxmlformats.org/drawingml/2006/main">
          <a:endParaRPr lang="de-DE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752475</xdr:colOff>
      <xdr:row>56</xdr:row>
      <xdr:rowOff>71436</xdr:rowOff>
    </xdr:from>
    <xdr:to>
      <xdr:col>7</xdr:col>
      <xdr:colOff>752475</xdr:colOff>
      <xdr:row>73</xdr:row>
      <xdr:rowOff>19049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1490943</xdr:colOff>
      <xdr:row>133</xdr:row>
      <xdr:rowOff>144274</xdr:rowOff>
    </xdr:from>
    <xdr:to>
      <xdr:col>9</xdr:col>
      <xdr:colOff>557493</xdr:colOff>
      <xdr:row>151</xdr:row>
      <xdr:rowOff>149037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1187824</xdr:colOff>
      <xdr:row>77</xdr:row>
      <xdr:rowOff>22413</xdr:rowOff>
    </xdr:from>
    <xdr:to>
      <xdr:col>11</xdr:col>
      <xdr:colOff>448236</xdr:colOff>
      <xdr:row>95</xdr:row>
      <xdr:rowOff>164399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3795" y="14926237"/>
          <a:ext cx="5053853" cy="35709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kte\AIPH\Ab2020\yearbook_2022\!Abgesendete%20Dateien\SIYB_Chapter_1_Data\!SYB_2022_Graphs_Value%20and%20area_(page18_19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ZBG%20Arbeit/AIPH%20SYB/Content/Chapter%201/Country%20pages%20other%20countries/!Country_pages_Japan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Marcel/ZBG%20Arbeit/AIPH%20SYB/Content/Chapter%201/Country%20pages%20other%20countries/!Country_pages_Japan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ZBG%20Arbeit/AIPH%20SYB/Content/Chapter%201/Country%20pages%20other%20countries/!Update-Country_page_USA!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ZBG%20Arbeit/AIPH%20SYB/Content/Chapter%201/Country%20pages%20other%20countries/!Country-page_Canad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on_EU_Countries/Canada/ZBG%20Arbeit/AIPH%20SYB/Content/Chapter%201/Country%20pages%20other%20countries/!Country-page_Canad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ZBG%20Arbeit/AIPH%20SYB/Content/Chapter%201/Country%20pages%20other%20countries/!Country_page_columbi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ZBG%20Arbeit/AIPH%20SYB/Content/Chapter%201/Country%20pages%20other%20countries/!Country_pages_Ecuado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Recherche_Aufgabe_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ZBG%20Arbeit/AIPH%20SYB/Content/Chapter%201/Ready2021_data/!Country_page_Franc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ZBG%20Arbeit/AIPH%20SYB/Content/Chapter%201/Ready2021_data/!Country_page_Germany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kte\AIPH\Ab2020\yearbook_2022\!Abgesendete%20Dateien\SIYB_Chapter_1_Data\!NEW_Guatemala_Country_Page_SIYB_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_area"/>
      <sheetName val="prod_value"/>
      <sheetName val="tabels "/>
    </sheetNames>
    <sheetDataSet>
      <sheetData sheetId="0">
        <row r="11">
          <cell r="B11" t="str">
            <v xml:space="preserve">US </v>
          </cell>
          <cell r="C11" t="str">
            <v>CO</v>
          </cell>
          <cell r="D11" t="str">
            <v>EC</v>
          </cell>
          <cell r="E11" t="str">
            <v>CN 2</v>
          </cell>
          <cell r="F11" t="str">
            <v xml:space="preserve">JP </v>
          </cell>
          <cell r="G11" t="str">
            <v>NL</v>
          </cell>
          <cell r="H11" t="str">
            <v>DE</v>
          </cell>
          <cell r="I11" t="str">
            <v>ES</v>
          </cell>
          <cell r="J11" t="str">
            <v>FR</v>
          </cell>
          <cell r="K11" t="str">
            <v>UK</v>
          </cell>
        </row>
        <row r="13">
          <cell r="A13">
            <v>2012</v>
          </cell>
          <cell r="B13">
            <v>29407</v>
          </cell>
          <cell r="C13">
            <v>6496</v>
          </cell>
          <cell r="D13">
            <v>6682</v>
          </cell>
          <cell r="F13">
            <v>19629</v>
          </cell>
          <cell r="G13">
            <v>7465</v>
          </cell>
          <cell r="H13">
            <v>6741</v>
          </cell>
          <cell r="I13">
            <v>7019</v>
          </cell>
          <cell r="J13">
            <v>8180</v>
          </cell>
          <cell r="K13">
            <v>5900</v>
          </cell>
        </row>
        <row r="14">
          <cell r="A14">
            <v>2013</v>
          </cell>
          <cell r="C14">
            <v>6783</v>
          </cell>
          <cell r="D14">
            <v>9328</v>
          </cell>
          <cell r="F14">
            <v>19417</v>
          </cell>
          <cell r="G14">
            <v>7301</v>
          </cell>
          <cell r="I14">
            <v>7083</v>
          </cell>
          <cell r="J14">
            <v>7005</v>
          </cell>
          <cell r="K14">
            <v>5800</v>
          </cell>
        </row>
        <row r="15">
          <cell r="A15">
            <v>2014</v>
          </cell>
          <cell r="C15">
            <v>6918</v>
          </cell>
          <cell r="D15">
            <v>6729</v>
          </cell>
          <cell r="F15">
            <v>19059</v>
          </cell>
          <cell r="G15">
            <v>6843</v>
          </cell>
          <cell r="I15">
            <v>7050</v>
          </cell>
          <cell r="J15">
            <v>6659</v>
          </cell>
          <cell r="K15">
            <v>5900</v>
          </cell>
        </row>
        <row r="16">
          <cell r="A16">
            <v>2015</v>
          </cell>
          <cell r="C16">
            <v>7161</v>
          </cell>
          <cell r="D16">
            <v>7724</v>
          </cell>
          <cell r="E16">
            <v>0</v>
          </cell>
          <cell r="F16">
            <v>18727</v>
          </cell>
          <cell r="G16">
            <v>6720</v>
          </cell>
          <cell r="H16">
            <v>0</v>
          </cell>
          <cell r="I16">
            <v>6302</v>
          </cell>
          <cell r="J16">
            <v>6741</v>
          </cell>
          <cell r="K16">
            <v>6800</v>
          </cell>
        </row>
        <row r="17">
          <cell r="A17">
            <v>2016</v>
          </cell>
          <cell r="C17">
            <v>6796</v>
          </cell>
          <cell r="D17">
            <v>8454</v>
          </cell>
          <cell r="E17">
            <v>0</v>
          </cell>
          <cell r="F17">
            <v>18376</v>
          </cell>
          <cell r="G17">
            <v>6570</v>
          </cell>
          <cell r="H17">
            <v>0</v>
          </cell>
          <cell r="I17">
            <v>6438</v>
          </cell>
          <cell r="J17">
            <v>7645</v>
          </cell>
          <cell r="K17">
            <v>5800</v>
          </cell>
        </row>
        <row r="18">
          <cell r="A18">
            <v>2017</v>
          </cell>
          <cell r="B18">
            <v>28155</v>
          </cell>
          <cell r="C18">
            <v>7532</v>
          </cell>
          <cell r="D18">
            <v>9986</v>
          </cell>
          <cell r="E18">
            <v>0</v>
          </cell>
          <cell r="F18">
            <v>18159</v>
          </cell>
          <cell r="G18">
            <v>6700</v>
          </cell>
          <cell r="H18">
            <v>6588</v>
          </cell>
          <cell r="I18">
            <v>6226</v>
          </cell>
          <cell r="J18">
            <v>6538</v>
          </cell>
          <cell r="K18">
            <v>7100</v>
          </cell>
        </row>
        <row r="19">
          <cell r="A19">
            <v>2018</v>
          </cell>
          <cell r="B19">
            <v>0</v>
          </cell>
          <cell r="C19">
            <v>7665</v>
          </cell>
          <cell r="D19">
            <v>7509</v>
          </cell>
          <cell r="F19">
            <v>17800</v>
          </cell>
          <cell r="G19">
            <v>6870</v>
          </cell>
          <cell r="I19">
            <v>6224</v>
          </cell>
          <cell r="J19">
            <v>6397</v>
          </cell>
          <cell r="K19">
            <v>6700</v>
          </cell>
        </row>
        <row r="20">
          <cell r="A20">
            <v>2019</v>
          </cell>
          <cell r="D20">
            <v>9316</v>
          </cell>
          <cell r="F20">
            <v>17285</v>
          </cell>
          <cell r="G20">
            <v>7080</v>
          </cell>
          <cell r="I20">
            <v>6194</v>
          </cell>
          <cell r="J20">
            <v>6397</v>
          </cell>
          <cell r="K20">
            <v>6600</v>
          </cell>
        </row>
        <row r="21">
          <cell r="A21">
            <v>2020</v>
          </cell>
          <cell r="B21">
            <v>0</v>
          </cell>
          <cell r="C21">
            <v>0</v>
          </cell>
          <cell r="D21">
            <v>5217</v>
          </cell>
          <cell r="E21">
            <v>0</v>
          </cell>
          <cell r="F21">
            <v>0</v>
          </cell>
          <cell r="G21">
            <v>7460</v>
          </cell>
          <cell r="H21">
            <v>0</v>
          </cell>
          <cell r="I21">
            <v>6086.31</v>
          </cell>
          <cell r="J21">
            <v>4195</v>
          </cell>
          <cell r="K21">
            <v>6300</v>
          </cell>
        </row>
        <row r="22">
          <cell r="A22">
            <v>2021</v>
          </cell>
          <cell r="C22">
            <v>8900</v>
          </cell>
          <cell r="D22">
            <v>7464</v>
          </cell>
          <cell r="G22">
            <v>7870</v>
          </cell>
          <cell r="H22">
            <v>6262.8</v>
          </cell>
          <cell r="J22">
            <v>3985</v>
          </cell>
          <cell r="K22">
            <v>7100</v>
          </cell>
        </row>
      </sheetData>
      <sheetData sheetId="1">
        <row r="5">
          <cell r="B5" t="str">
            <v xml:space="preserve">US </v>
          </cell>
          <cell r="C5" t="str">
            <v>CO</v>
          </cell>
          <cell r="D5" t="str">
            <v>EC</v>
          </cell>
          <cell r="E5" t="str">
            <v>CN</v>
          </cell>
          <cell r="F5" t="str">
            <v>JP</v>
          </cell>
          <cell r="G5" t="str">
            <v>NL</v>
          </cell>
          <cell r="H5" t="str">
            <v>DE</v>
          </cell>
          <cell r="I5" t="str">
            <v>ES</v>
          </cell>
          <cell r="J5" t="str">
            <v>FR</v>
          </cell>
          <cell r="K5" t="str">
            <v xml:space="preserve">UK </v>
          </cell>
          <cell r="L5">
            <v>0</v>
          </cell>
        </row>
        <row r="12">
          <cell r="A12">
            <v>2012</v>
          </cell>
          <cell r="B12">
            <v>4583</v>
          </cell>
          <cell r="C12">
            <v>993</v>
          </cell>
          <cell r="D12">
            <v>600</v>
          </cell>
          <cell r="E12">
            <v>4974</v>
          </cell>
          <cell r="G12">
            <v>2292</v>
          </cell>
          <cell r="H12">
            <v>1361</v>
          </cell>
          <cell r="I12">
            <v>852</v>
          </cell>
          <cell r="J12">
            <v>981</v>
          </cell>
          <cell r="K12">
            <v>0</v>
          </cell>
          <cell r="L12">
            <v>0</v>
          </cell>
        </row>
        <row r="13">
          <cell r="A13">
            <v>2013</v>
          </cell>
          <cell r="B13">
            <v>0</v>
          </cell>
          <cell r="C13">
            <v>1010</v>
          </cell>
          <cell r="D13">
            <v>630</v>
          </cell>
          <cell r="E13">
            <v>5095</v>
          </cell>
          <cell r="G13">
            <v>2329</v>
          </cell>
          <cell r="H13">
            <v>1310</v>
          </cell>
          <cell r="I13">
            <v>945</v>
          </cell>
          <cell r="J13">
            <v>997</v>
          </cell>
          <cell r="K13">
            <v>0</v>
          </cell>
          <cell r="L13">
            <v>0</v>
          </cell>
        </row>
        <row r="14">
          <cell r="A14">
            <v>2014</v>
          </cell>
          <cell r="B14">
            <v>0</v>
          </cell>
          <cell r="C14">
            <v>1043</v>
          </cell>
          <cell r="D14">
            <v>691</v>
          </cell>
          <cell r="E14">
            <v>5070</v>
          </cell>
          <cell r="G14">
            <v>2342</v>
          </cell>
          <cell r="H14">
            <v>1143</v>
          </cell>
          <cell r="I14">
            <v>1037</v>
          </cell>
          <cell r="J14">
            <v>966</v>
          </cell>
          <cell r="K14">
            <v>0</v>
          </cell>
          <cell r="L14">
            <v>0</v>
          </cell>
        </row>
        <row r="15">
          <cell r="A15">
            <v>2015</v>
          </cell>
          <cell r="B15">
            <v>0</v>
          </cell>
          <cell r="C15">
            <v>1175</v>
          </cell>
          <cell r="D15">
            <v>739</v>
          </cell>
          <cell r="E15">
            <v>6231</v>
          </cell>
          <cell r="G15">
            <v>2373</v>
          </cell>
          <cell r="H15">
            <v>1112</v>
          </cell>
          <cell r="I15">
            <v>724</v>
          </cell>
          <cell r="J15">
            <v>1675</v>
          </cell>
          <cell r="L15">
            <v>0</v>
          </cell>
        </row>
        <row r="16">
          <cell r="A16">
            <v>2016</v>
          </cell>
          <cell r="B16">
            <v>0</v>
          </cell>
          <cell r="C16">
            <v>1195</v>
          </cell>
          <cell r="D16">
            <v>725</v>
          </cell>
          <cell r="E16">
            <v>6598</v>
          </cell>
          <cell r="G16">
            <v>2440</v>
          </cell>
          <cell r="H16">
            <v>1133</v>
          </cell>
          <cell r="I16">
            <v>720</v>
          </cell>
          <cell r="J16">
            <v>1576</v>
          </cell>
          <cell r="K16">
            <v>484</v>
          </cell>
          <cell r="L16">
            <v>0</v>
          </cell>
        </row>
        <row r="17">
          <cell r="A17">
            <v>2017</v>
          </cell>
          <cell r="B17">
            <v>5481</v>
          </cell>
          <cell r="C17">
            <v>1249</v>
          </cell>
          <cell r="D17">
            <v>780</v>
          </cell>
          <cell r="E17">
            <v>7553</v>
          </cell>
          <cell r="G17">
            <v>2435</v>
          </cell>
          <cell r="H17">
            <v>1273</v>
          </cell>
          <cell r="I17">
            <v>703</v>
          </cell>
          <cell r="J17">
            <v>921</v>
          </cell>
          <cell r="K17">
            <v>477</v>
          </cell>
          <cell r="L17">
            <v>0</v>
          </cell>
        </row>
        <row r="18">
          <cell r="A18">
            <v>2018</v>
          </cell>
          <cell r="C18">
            <v>1245</v>
          </cell>
          <cell r="D18">
            <v>721</v>
          </cell>
          <cell r="E18">
            <v>7739</v>
          </cell>
          <cell r="G18">
            <v>2331</v>
          </cell>
          <cell r="H18">
            <v>1179</v>
          </cell>
          <cell r="I18">
            <v>734</v>
          </cell>
          <cell r="J18">
            <v>941</v>
          </cell>
          <cell r="K18">
            <v>485</v>
          </cell>
        </row>
        <row r="19">
          <cell r="A19">
            <v>2019</v>
          </cell>
          <cell r="C19">
            <v>1329</v>
          </cell>
          <cell r="D19">
            <v>786</v>
          </cell>
          <cell r="E19">
            <v>0</v>
          </cell>
          <cell r="G19">
            <v>2380</v>
          </cell>
          <cell r="H19">
            <v>1391</v>
          </cell>
          <cell r="I19">
            <v>857</v>
          </cell>
          <cell r="J19">
            <v>955</v>
          </cell>
          <cell r="K19">
            <v>515</v>
          </cell>
        </row>
        <row r="20">
          <cell r="A20">
            <v>2020</v>
          </cell>
          <cell r="B20">
            <v>0</v>
          </cell>
          <cell r="C20">
            <v>1247</v>
          </cell>
          <cell r="D20">
            <v>741</v>
          </cell>
          <cell r="E20">
            <v>0</v>
          </cell>
          <cell r="F20">
            <v>0</v>
          </cell>
          <cell r="G20">
            <v>2260</v>
          </cell>
          <cell r="H20">
            <v>1288</v>
          </cell>
          <cell r="I20">
            <v>692</v>
          </cell>
          <cell r="J20">
            <v>956</v>
          </cell>
          <cell r="K20">
            <v>478</v>
          </cell>
        </row>
        <row r="21">
          <cell r="A21">
            <v>2021</v>
          </cell>
          <cell r="C21">
            <v>1476</v>
          </cell>
          <cell r="D21">
            <v>795</v>
          </cell>
          <cell r="K21">
            <v>517</v>
          </cell>
        </row>
      </sheetData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"/>
      <sheetName val="Area"/>
      <sheetName val="Quantity"/>
      <sheetName val="Trade"/>
    </sheetNames>
    <sheetDataSet>
      <sheetData sheetId="0"/>
      <sheetData sheetId="1"/>
      <sheetData sheetId="2">
        <row r="41">
          <cell r="A41">
            <v>2015</v>
          </cell>
        </row>
        <row r="42">
          <cell r="A42" t="str">
            <v>Chrysanthemums</v>
          </cell>
          <cell r="B42">
            <v>69.2</v>
          </cell>
        </row>
        <row r="43">
          <cell r="A43" t="str">
            <v>Lilies</v>
          </cell>
          <cell r="B43">
            <v>21.7</v>
          </cell>
        </row>
        <row r="44">
          <cell r="A44" t="str">
            <v>Roses</v>
          </cell>
          <cell r="B44">
            <v>19</v>
          </cell>
        </row>
        <row r="45">
          <cell r="A45" t="str">
            <v>Carnations</v>
          </cell>
          <cell r="B45">
            <v>12.6</v>
          </cell>
        </row>
        <row r="46">
          <cell r="A46" t="str">
            <v>Eustoma</v>
          </cell>
          <cell r="B46">
            <v>11.7</v>
          </cell>
        </row>
        <row r="47">
          <cell r="A47" t="str">
            <v xml:space="preserve">Cut branches </v>
          </cell>
          <cell r="B47">
            <v>15.1</v>
          </cell>
        </row>
        <row r="48">
          <cell r="A48" t="str">
            <v>Other cut flowers</v>
          </cell>
          <cell r="B48">
            <v>68.900000000000006</v>
          </cell>
        </row>
        <row r="49">
          <cell r="A49" t="str">
            <v>Tropical orchids</v>
          </cell>
          <cell r="B49">
            <v>33.299999999999997</v>
          </cell>
        </row>
        <row r="50">
          <cell r="A50" t="str">
            <v xml:space="preserve">Cyclamen </v>
          </cell>
          <cell r="B50">
            <v>8.6999999999999993</v>
          </cell>
        </row>
        <row r="51">
          <cell r="A51" t="str">
            <v xml:space="preserve">flowering trees and shrubs (pot grown) </v>
          </cell>
          <cell r="B51">
            <v>16.8</v>
          </cell>
        </row>
        <row r="52">
          <cell r="A52" t="str">
            <v xml:space="preserve">Foiliage plants (pot grown) </v>
          </cell>
          <cell r="B52">
            <v>11.3</v>
          </cell>
        </row>
        <row r="53">
          <cell r="A53" t="str">
            <v xml:space="preserve">Other potted plants </v>
          </cell>
          <cell r="B53">
            <v>25.8</v>
          </cell>
        </row>
        <row r="54">
          <cell r="A54" t="str">
            <v>Seedlings for flowers beds</v>
          </cell>
          <cell r="B54">
            <v>30.2</v>
          </cell>
        </row>
        <row r="55">
          <cell r="A55" t="str">
            <v xml:space="preserve">Flowering trees and shrubs </v>
          </cell>
          <cell r="B55">
            <v>22.6</v>
          </cell>
        </row>
        <row r="56">
          <cell r="A56" t="str">
            <v>Lawn grass</v>
          </cell>
          <cell r="B56">
            <v>7.3</v>
          </cell>
        </row>
        <row r="57">
          <cell r="A57" t="str">
            <v>Ground covering plants</v>
          </cell>
          <cell r="B57">
            <v>3.2</v>
          </cell>
        </row>
        <row r="58">
          <cell r="A58" t="str">
            <v>Flower bulbs</v>
          </cell>
          <cell r="B58">
            <v>2.7</v>
          </cell>
        </row>
      </sheetData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"/>
      <sheetName val="Area"/>
      <sheetName val="Quantity"/>
      <sheetName val="Trade"/>
    </sheetNames>
    <sheetDataSet>
      <sheetData sheetId="0"/>
      <sheetData sheetId="1"/>
      <sheetData sheetId="2">
        <row r="41">
          <cell r="A41">
            <v>2015</v>
          </cell>
        </row>
        <row r="42">
          <cell r="A42" t="str">
            <v>Chrysanthemums</v>
          </cell>
          <cell r="B42">
            <v>69.2</v>
          </cell>
        </row>
        <row r="43">
          <cell r="A43" t="str">
            <v>Lilies</v>
          </cell>
          <cell r="B43">
            <v>21.7</v>
          </cell>
        </row>
        <row r="44">
          <cell r="A44" t="str">
            <v>Roses</v>
          </cell>
          <cell r="B44">
            <v>19</v>
          </cell>
        </row>
        <row r="45">
          <cell r="A45" t="str">
            <v>Carnations</v>
          </cell>
          <cell r="B45">
            <v>12.6</v>
          </cell>
        </row>
        <row r="46">
          <cell r="A46" t="str">
            <v>Eustoma</v>
          </cell>
          <cell r="B46">
            <v>11.7</v>
          </cell>
        </row>
        <row r="47">
          <cell r="A47" t="str">
            <v xml:space="preserve">Cut branches </v>
          </cell>
          <cell r="B47">
            <v>15.1</v>
          </cell>
        </row>
        <row r="48">
          <cell r="A48" t="str">
            <v>Other cut flowers</v>
          </cell>
          <cell r="B48">
            <v>68.900000000000006</v>
          </cell>
        </row>
        <row r="49">
          <cell r="A49" t="str">
            <v>Tropical orchids</v>
          </cell>
          <cell r="B49">
            <v>33.299999999999997</v>
          </cell>
        </row>
        <row r="50">
          <cell r="A50" t="str">
            <v xml:space="preserve">Cyclamen </v>
          </cell>
          <cell r="B50">
            <v>8.6999999999999993</v>
          </cell>
        </row>
        <row r="51">
          <cell r="A51" t="str">
            <v xml:space="preserve">flowering trees and shrubs (pot grown) </v>
          </cell>
          <cell r="B51">
            <v>16.8</v>
          </cell>
        </row>
        <row r="52">
          <cell r="A52" t="str">
            <v xml:space="preserve">Foiliage plants (pot grown) </v>
          </cell>
          <cell r="B52">
            <v>11.3</v>
          </cell>
        </row>
        <row r="53">
          <cell r="A53" t="str">
            <v xml:space="preserve">Other potted plants </v>
          </cell>
          <cell r="B53">
            <v>25.8</v>
          </cell>
        </row>
        <row r="54">
          <cell r="A54" t="str">
            <v>Seedlings for flowers beds</v>
          </cell>
          <cell r="B54">
            <v>30.2</v>
          </cell>
        </row>
        <row r="55">
          <cell r="A55" t="str">
            <v xml:space="preserve">Flowering trees and shrubs </v>
          </cell>
          <cell r="B55">
            <v>22.6</v>
          </cell>
        </row>
        <row r="56">
          <cell r="A56" t="str">
            <v>Lawn grass</v>
          </cell>
          <cell r="B56">
            <v>7.3</v>
          </cell>
        </row>
        <row r="57">
          <cell r="A57" t="str">
            <v>Ground covering plants</v>
          </cell>
          <cell r="B57">
            <v>3.2</v>
          </cell>
        </row>
        <row r="58">
          <cell r="A58" t="str">
            <v>Flower bulbs</v>
          </cell>
          <cell r="B58">
            <v>2.7</v>
          </cell>
        </row>
      </sheetData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 indicators"/>
      <sheetName val="Area census data"/>
      <sheetName val="Area 2021 Summary"/>
      <sheetName val="Quantities1"/>
      <sheetName val="Quantities2"/>
      <sheetName val="Distribution "/>
      <sheetName val="Import 2"/>
      <sheetName val="Import "/>
      <sheetName val="Export 2"/>
      <sheetName val="Export "/>
      <sheetName val="Sales figures "/>
      <sheetName val="Consumption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C3">
            <v>2009</v>
          </cell>
        </row>
        <row r="78">
          <cell r="B78" t="str">
            <v>Califonia</v>
          </cell>
        </row>
        <row r="79">
          <cell r="B79" t="str">
            <v>Florida</v>
          </cell>
        </row>
        <row r="80">
          <cell r="B80" t="str">
            <v>Michigan</v>
          </cell>
        </row>
        <row r="81">
          <cell r="B81" t="str">
            <v>New Jersey</v>
          </cell>
        </row>
        <row r="82">
          <cell r="B82" t="str">
            <v>Ohio</v>
          </cell>
        </row>
        <row r="83">
          <cell r="B83" t="str">
            <v>Pennsylvania</v>
          </cell>
        </row>
        <row r="84">
          <cell r="B84" t="str">
            <v>North Carolina</v>
          </cell>
        </row>
        <row r="85">
          <cell r="B85" t="str">
            <v>Texas</v>
          </cell>
        </row>
        <row r="86">
          <cell r="B86" t="str">
            <v>Other states</v>
          </cell>
        </row>
      </sheetData>
      <sheetData sheetId="11">
        <row r="5">
          <cell r="J5" t="str">
            <v>2009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 indicators "/>
      <sheetName val="Area"/>
      <sheetName val="Production "/>
      <sheetName val="Sales figures"/>
      <sheetName val="Channel sales"/>
      <sheetName val="Distribution "/>
      <sheetName val="Trade (Im-Export)"/>
    </sheetNames>
    <sheetDataSet>
      <sheetData sheetId="0"/>
      <sheetData sheetId="1"/>
      <sheetData sheetId="2"/>
      <sheetData sheetId="3">
        <row r="7">
          <cell r="C7" t="str">
            <v xml:space="preserve">Cuttings </v>
          </cell>
        </row>
        <row r="8">
          <cell r="C8" t="str">
            <v>Cut flowers</v>
          </cell>
        </row>
        <row r="9">
          <cell r="C9" t="str">
            <v>Ornamental bedding plants</v>
          </cell>
        </row>
        <row r="10">
          <cell r="C10" t="str">
            <v>Nursery stock</v>
          </cell>
        </row>
        <row r="11">
          <cell r="C11" t="str">
            <v xml:space="preserve">Potted plants </v>
          </cell>
        </row>
      </sheetData>
      <sheetData sheetId="4">
        <row r="7">
          <cell r="C7">
            <v>2020</v>
          </cell>
        </row>
      </sheetData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 indicators "/>
      <sheetName val="Area"/>
      <sheetName val="Production "/>
      <sheetName val="Sales figures"/>
      <sheetName val="Channel sales"/>
      <sheetName val="Distribution "/>
      <sheetName val="Trade (Im-Export)"/>
    </sheetNames>
    <sheetDataSet>
      <sheetData sheetId="0"/>
      <sheetData sheetId="1"/>
      <sheetData sheetId="2"/>
      <sheetData sheetId="3">
        <row r="7">
          <cell r="C7" t="str">
            <v xml:space="preserve">Cuttings </v>
          </cell>
        </row>
      </sheetData>
      <sheetData sheetId="4">
        <row r="7">
          <cell r="C7">
            <v>2020</v>
          </cell>
        </row>
        <row r="8">
          <cell r="B8" t="str">
            <v xml:space="preserve">Direct sales to the public </v>
          </cell>
        </row>
        <row r="9">
          <cell r="B9" t="str">
            <v>Fruit growers</v>
          </cell>
        </row>
        <row r="10">
          <cell r="B10" t="str">
            <v>Landscape contractors</v>
          </cell>
        </row>
        <row r="11">
          <cell r="B11" t="str">
            <v>Garden centres</v>
          </cell>
        </row>
        <row r="12">
          <cell r="B12" t="str">
            <v>Mass market chain stores</v>
          </cell>
        </row>
        <row r="13">
          <cell r="B13" t="str">
            <v>Other growers</v>
          </cell>
        </row>
        <row r="14">
          <cell r="B14" t="str">
            <v>Exported</v>
          </cell>
        </row>
        <row r="15">
          <cell r="B15" t="str">
            <v>Government and public agencies</v>
          </cell>
        </row>
        <row r="16">
          <cell r="B16" t="str">
            <v>Other channels</v>
          </cell>
        </row>
      </sheetData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 indicators "/>
      <sheetName val="Area"/>
      <sheetName val=" Area by products"/>
      <sheetName val="Distribution"/>
      <sheetName val="Trade_overview"/>
      <sheetName val="Export by country"/>
      <sheetName val="Export by product"/>
      <sheetName val="Export roses"/>
    </sheetNames>
    <sheetDataSet>
      <sheetData sheetId="0"/>
      <sheetData sheetId="1"/>
      <sheetData sheetId="2">
        <row r="31">
          <cell r="S31" t="str">
            <v>Area</v>
          </cell>
        </row>
        <row r="32">
          <cell r="S32">
            <v>7665</v>
          </cell>
        </row>
        <row r="33">
          <cell r="R33" t="str">
            <v xml:space="preserve">Roses </v>
          </cell>
          <cell r="S33">
            <v>2569</v>
          </cell>
        </row>
        <row r="34">
          <cell r="R34" t="str">
            <v>Hydrangea</v>
          </cell>
          <cell r="S34">
            <v>1573</v>
          </cell>
        </row>
        <row r="35">
          <cell r="R35" t="str">
            <v>Chrysanthemums</v>
          </cell>
          <cell r="S35">
            <v>919</v>
          </cell>
        </row>
        <row r="36">
          <cell r="R36" t="str">
            <v>Carnations</v>
          </cell>
          <cell r="S36">
            <v>888</v>
          </cell>
        </row>
        <row r="37">
          <cell r="R37" t="str">
            <v>Alstromeria</v>
          </cell>
          <cell r="S37">
            <v>375</v>
          </cell>
        </row>
        <row r="38">
          <cell r="R38" t="str">
            <v>Others</v>
          </cell>
          <cell r="S38">
            <v>1341</v>
          </cell>
        </row>
      </sheetData>
      <sheetData sheetId="3"/>
      <sheetData sheetId="4">
        <row r="40">
          <cell r="C40">
            <v>2020</v>
          </cell>
          <cell r="D40">
            <v>2019</v>
          </cell>
          <cell r="E40">
            <v>2018</v>
          </cell>
          <cell r="F40">
            <v>2017</v>
          </cell>
          <cell r="G40">
            <v>2016</v>
          </cell>
          <cell r="H40">
            <v>2015</v>
          </cell>
          <cell r="I40">
            <v>2014</v>
          </cell>
          <cell r="J40">
            <v>2013</v>
          </cell>
          <cell r="K40">
            <v>2012</v>
          </cell>
          <cell r="L40">
            <v>2011</v>
          </cell>
          <cell r="M40">
            <v>2010</v>
          </cell>
          <cell r="N40">
            <v>2009</v>
          </cell>
        </row>
      </sheetData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 data "/>
      <sheetName val="Production area"/>
      <sheetName val="Distribution"/>
      <sheetName val="Trade_country"/>
      <sheetName val="Trade per product"/>
    </sheetNames>
    <sheetDataSet>
      <sheetData sheetId="0"/>
      <sheetData sheetId="1">
        <row r="8">
          <cell r="T8" t="str">
            <v xml:space="preserve">Other flowers </v>
          </cell>
          <cell r="U8">
            <v>720</v>
          </cell>
        </row>
        <row r="9">
          <cell r="T9" t="str">
            <v>Delphinium</v>
          </cell>
          <cell r="U9">
            <v>33</v>
          </cell>
        </row>
        <row r="10">
          <cell r="T10" t="str">
            <v>Aster</v>
          </cell>
          <cell r="U10">
            <v>30</v>
          </cell>
        </row>
        <row r="11">
          <cell r="T11" t="str">
            <v>Gypsophila</v>
          </cell>
          <cell r="U11">
            <v>176</v>
          </cell>
        </row>
        <row r="12">
          <cell r="T12" t="str">
            <v>Hypericum</v>
          </cell>
          <cell r="U12">
            <v>446</v>
          </cell>
        </row>
        <row r="13">
          <cell r="T13" t="str">
            <v>Roses</v>
          </cell>
          <cell r="U13">
            <v>3812</v>
          </cell>
        </row>
      </sheetData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lgium"/>
      <sheetName val="France"/>
      <sheetName val="Ecuador"/>
      <sheetName val="Tabelle1"/>
    </sheetNames>
    <sheetDataSet>
      <sheetData sheetId="0"/>
      <sheetData sheetId="1"/>
      <sheetData sheetId="2">
        <row r="27">
          <cell r="T27" t="str">
            <v xml:space="preserve">Other flowers </v>
          </cell>
          <cell r="V27">
            <v>962</v>
          </cell>
        </row>
        <row r="28">
          <cell r="T28" t="str">
            <v>Delphinium</v>
          </cell>
          <cell r="V28">
            <v>104</v>
          </cell>
        </row>
        <row r="29">
          <cell r="T29" t="str">
            <v>Aster</v>
          </cell>
          <cell r="V29">
            <v>53</v>
          </cell>
        </row>
        <row r="30">
          <cell r="T30" t="str">
            <v>Gypsophila</v>
          </cell>
          <cell r="V30">
            <v>197</v>
          </cell>
        </row>
        <row r="31">
          <cell r="T31" t="str">
            <v>Hypericum</v>
          </cell>
          <cell r="V31">
            <v>96</v>
          </cell>
        </row>
        <row r="32">
          <cell r="T32" t="str">
            <v>Roses</v>
          </cell>
          <cell r="V32">
            <v>6052</v>
          </cell>
        </row>
      </sheetData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 figures "/>
      <sheetName val="Production value"/>
      <sheetName val="Area"/>
      <sheetName val="Distribution "/>
      <sheetName val="Sales figures"/>
      <sheetName val="External trade 2020"/>
    </sheetNames>
    <sheetDataSet>
      <sheetData sheetId="0"/>
      <sheetData sheetId="1"/>
      <sheetData sheetId="2"/>
      <sheetData sheetId="3"/>
      <sheetData sheetId="4">
        <row r="16">
          <cell r="C16">
            <v>2017</v>
          </cell>
        </row>
        <row r="17">
          <cell r="B17" t="str">
            <v>Bulbs</v>
          </cell>
          <cell r="C17">
            <v>21</v>
          </cell>
        </row>
        <row r="18">
          <cell r="B18" t="str">
            <v xml:space="preserve">Young plants (Pot, bedding plants) </v>
          </cell>
          <cell r="C18">
            <v>21</v>
          </cell>
        </row>
        <row r="19">
          <cell r="B19" t="str">
            <v>Young plants (Nursery stock)</v>
          </cell>
          <cell r="C19">
            <v>53</v>
          </cell>
        </row>
        <row r="20">
          <cell r="B20" t="str">
            <v xml:space="preserve">Perennials </v>
          </cell>
          <cell r="C20">
            <v>83</v>
          </cell>
        </row>
        <row r="21">
          <cell r="B21" t="str">
            <v>Cut flowers</v>
          </cell>
          <cell r="C21">
            <v>87</v>
          </cell>
        </row>
        <row r="22">
          <cell r="B22" t="str">
            <v>Others</v>
          </cell>
          <cell r="C22">
            <v>126</v>
          </cell>
        </row>
        <row r="23">
          <cell r="B23" t="str">
            <v>Bedding plants</v>
          </cell>
          <cell r="C23">
            <v>239</v>
          </cell>
        </row>
        <row r="24">
          <cell r="B24" t="str">
            <v>Pot plants</v>
          </cell>
          <cell r="C24">
            <v>290</v>
          </cell>
        </row>
        <row r="25">
          <cell r="B25" t="str">
            <v>Nursery stock</v>
          </cell>
          <cell r="C25">
            <v>482</v>
          </cell>
        </row>
      </sheetData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 indicators "/>
      <sheetName val="Production value"/>
      <sheetName val="Area"/>
      <sheetName val="Area Products"/>
      <sheetName val="Area Products2"/>
      <sheetName val="Distribution "/>
      <sheetName val="External Trade 2020"/>
      <sheetName val="Retail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4">
          <cell r="G24">
            <v>2020</v>
          </cell>
        </row>
        <row r="25">
          <cell r="A25" t="str">
            <v>Cut flowers</v>
          </cell>
          <cell r="G25">
            <v>3.1960000000000002</v>
          </cell>
        </row>
        <row r="26">
          <cell r="A26" t="str">
            <v xml:space="preserve">     Flowering indoor plants</v>
          </cell>
          <cell r="G26">
            <v>1.034</v>
          </cell>
        </row>
        <row r="27">
          <cell r="A27" t="str">
            <v xml:space="preserve">     Green indoor plants</v>
          </cell>
          <cell r="G27">
            <v>0.56400000000000006</v>
          </cell>
        </row>
        <row r="28">
          <cell r="A28" t="str">
            <v xml:space="preserve">   Bedding plants </v>
          </cell>
          <cell r="G28">
            <v>1.88</v>
          </cell>
        </row>
        <row r="29">
          <cell r="A29" t="str">
            <v xml:space="preserve">   Perennials </v>
          </cell>
          <cell r="G29">
            <v>0.65800000000000003</v>
          </cell>
        </row>
        <row r="30">
          <cell r="A30" t="str">
            <v xml:space="preserve">   Herbs in pots</v>
          </cell>
          <cell r="G30">
            <v>0.28200000000000003</v>
          </cell>
        </row>
        <row r="31">
          <cell r="A31" t="str">
            <v xml:space="preserve">   Trees and shrubs</v>
          </cell>
          <cell r="G31">
            <v>1.504</v>
          </cell>
        </row>
        <row r="32">
          <cell r="A32" t="str">
            <v xml:space="preserve">   Bulbs</v>
          </cell>
          <cell r="G32">
            <v>0.28200000000000003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atemala"/>
    </sheetNames>
    <sheetDataSet>
      <sheetData sheetId="0">
        <row r="93">
          <cell r="K93">
            <v>2021</v>
          </cell>
          <cell r="L93">
            <v>2020</v>
          </cell>
          <cell r="M93">
            <v>2019</v>
          </cell>
          <cell r="N93">
            <v>2018</v>
          </cell>
          <cell r="O93">
            <v>2017</v>
          </cell>
          <cell r="P93">
            <v>2016</v>
          </cell>
          <cell r="Q93">
            <v>2015</v>
          </cell>
          <cell r="R93">
            <v>2014</v>
          </cell>
          <cell r="S93">
            <v>2013</v>
          </cell>
          <cell r="T93">
            <v>2012</v>
          </cell>
          <cell r="U93">
            <v>2011</v>
          </cell>
        </row>
        <row r="94">
          <cell r="J94" t="str">
            <v>Value in 1 000 EUR</v>
          </cell>
          <cell r="K94">
            <v>22675</v>
          </cell>
          <cell r="L94">
            <v>15244</v>
          </cell>
          <cell r="M94">
            <v>18302</v>
          </cell>
          <cell r="N94">
            <v>17120</v>
          </cell>
          <cell r="O94">
            <v>16236</v>
          </cell>
          <cell r="P94">
            <v>15923</v>
          </cell>
          <cell r="Q94">
            <v>12239</v>
          </cell>
          <cell r="R94">
            <v>9874</v>
          </cell>
          <cell r="S94">
            <v>9405</v>
          </cell>
          <cell r="T94">
            <v>8696</v>
          </cell>
          <cell r="U94">
            <v>6284</v>
          </cell>
        </row>
        <row r="95">
          <cell r="J95" t="str">
            <v>Quantity in tons</v>
          </cell>
          <cell r="K95">
            <v>18144</v>
          </cell>
          <cell r="L95">
            <v>7572</v>
          </cell>
          <cell r="M95">
            <v>9464</v>
          </cell>
          <cell r="N95">
            <v>6997</v>
          </cell>
          <cell r="O95">
            <v>5292</v>
          </cell>
          <cell r="P95">
            <v>5885</v>
          </cell>
          <cell r="Q95">
            <v>3524</v>
          </cell>
          <cell r="R95">
            <v>3315</v>
          </cell>
          <cell r="S95">
            <v>3249</v>
          </cell>
          <cell r="T95">
            <v>3107</v>
          </cell>
          <cell r="U95">
            <v>1913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intracen.org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eng.coa.gov.tw/ws.php?id=2505655" TargetMode="External"/><Relationship Id="rId1" Type="http://schemas.openxmlformats.org/officeDocument/2006/relationships/hyperlink" Target="https://eng.coa.gov.tw/ws.php?id=2505655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rademap.org/Product_SelCountry_TS.aspx?nvpm=1|170||||06|||4|1|1|2|2|1|1|1|1" TargetMode="External"/><Relationship Id="rId3" Type="http://schemas.openxmlformats.org/officeDocument/2006/relationships/hyperlink" Target="http://www.asocolflores.org/" TargetMode="External"/><Relationship Id="rId7" Type="http://schemas.openxmlformats.org/officeDocument/2006/relationships/hyperlink" Target="https://www.trademap.org/Product_SelCountry_TS.aspx?nvpm=1|170||||06|||4|1|1|2|2|1|1|1|1" TargetMode="External"/><Relationship Id="rId2" Type="http://schemas.openxmlformats.org/officeDocument/2006/relationships/hyperlink" Target="http://www.asocolflores.org/" TargetMode="External"/><Relationship Id="rId1" Type="http://schemas.openxmlformats.org/officeDocument/2006/relationships/hyperlink" Target="http://wdi.worldbank.org/table/WV.1" TargetMode="External"/><Relationship Id="rId6" Type="http://schemas.openxmlformats.org/officeDocument/2006/relationships/hyperlink" Target="https://www.trademap.org/Product_SelCountry_TS.aspx?nvpm=1|170||||06|||4|1|1|2|2|1|1|1|1" TargetMode="External"/><Relationship Id="rId11" Type="http://schemas.openxmlformats.org/officeDocument/2006/relationships/drawing" Target="../drawings/drawing9.xml"/><Relationship Id="rId5" Type="http://schemas.openxmlformats.org/officeDocument/2006/relationships/hyperlink" Target="https://www.trademap.org/Product_SelCountry_TS.aspx?nvpm=1%7c170%7c%7c%7c%7c06%7c%7c%7c4%7c1%7c1%7c1%7c2%7c1%7c1%7c1%7c1%7c1" TargetMode="External"/><Relationship Id="rId10" Type="http://schemas.openxmlformats.org/officeDocument/2006/relationships/printerSettings" Target="../printerSettings/printerSettings10.bin"/><Relationship Id="rId4" Type="http://schemas.openxmlformats.org/officeDocument/2006/relationships/hyperlink" Target="https://www.trademap.org/Product_SelCountry_TS.aspx?nvpm=1|170||||06|||4|1|1|2|2|1|1|1|1" TargetMode="External"/><Relationship Id="rId9" Type="http://schemas.openxmlformats.org/officeDocument/2006/relationships/hyperlink" Target="https://www.trademap.org/Product_SelCountry_TS.aspx?nvpm=1|170||||06|||4|1|1|2|2|1|1|1|1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infoagro.go.cr/EstadisticasAgropecuarias/Paginas/BoletinesEstadisticos.aspx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.bin"/><Relationship Id="rId3" Type="http://schemas.openxmlformats.org/officeDocument/2006/relationships/hyperlink" Target="http://www.statbank.dk/statbank5a/default.asp?w=1280" TargetMode="External"/><Relationship Id="rId7" Type="http://schemas.openxmlformats.org/officeDocument/2006/relationships/hyperlink" Target="http://www.statbank.dk/statbank5a/default.asp?w=1280" TargetMode="External"/><Relationship Id="rId2" Type="http://schemas.openxmlformats.org/officeDocument/2006/relationships/hyperlink" Target="http://ec.europa.eu/eurostat/web/agriculture/data/database" TargetMode="External"/><Relationship Id="rId1" Type="http://schemas.openxmlformats.org/officeDocument/2006/relationships/hyperlink" Target="http://wdi.worldbank.org/table/WV.1" TargetMode="External"/><Relationship Id="rId6" Type="http://schemas.openxmlformats.org/officeDocument/2006/relationships/hyperlink" Target="http://www.statbank.dk/statbank5a/default.asp?w=1280" TargetMode="External"/><Relationship Id="rId5" Type="http://schemas.openxmlformats.org/officeDocument/2006/relationships/hyperlink" Target="http://www.statbank.dk/statbank5a/default.asp?w=1280" TargetMode="External"/><Relationship Id="rId4" Type="http://schemas.openxmlformats.org/officeDocument/2006/relationships/hyperlink" Target="http://www.statbank.dk/statbank5a/default.asp?w=1280" TargetMode="External"/><Relationship Id="rId9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3.xml"/><Relationship Id="rId3" Type="http://schemas.openxmlformats.org/officeDocument/2006/relationships/hyperlink" Target="http://www.ecuadorencifras.gob.ec/estadisticas-agropecuarias-2/" TargetMode="External"/><Relationship Id="rId7" Type="http://schemas.openxmlformats.org/officeDocument/2006/relationships/hyperlink" Target="http://www.trademap.org/Country_SelProductCountry_TS.aspx?nvpm=1|218||||0603|||4|1|1|2|2|1|2|1|1" TargetMode="External"/><Relationship Id="rId2" Type="http://schemas.openxmlformats.org/officeDocument/2006/relationships/hyperlink" Target="http://www.ecuadorencifras.gob.ec/estadisticas-agropecuarias-2/" TargetMode="External"/><Relationship Id="rId1" Type="http://schemas.openxmlformats.org/officeDocument/2006/relationships/hyperlink" Target="http://wdi.worldbank.org/table/WV.1" TargetMode="External"/><Relationship Id="rId6" Type="http://schemas.openxmlformats.org/officeDocument/2006/relationships/hyperlink" Target="http://www.trademap.org/Country_SelProductCountry_TS.aspx?nvpm=1|218||||0603|||4|1|1|2|2|1|2|1|1" TargetMode="External"/><Relationship Id="rId5" Type="http://schemas.openxmlformats.org/officeDocument/2006/relationships/hyperlink" Target="http://www.trademap.org/Country_SelProductCountry_TS.aspx?nvpm=1|218||||0603|||4|1|1|2|2|1|2|1|1" TargetMode="External"/><Relationship Id="rId4" Type="http://schemas.openxmlformats.org/officeDocument/2006/relationships/hyperlink" Target="http://www.ecuadorencifras.gob.ec/estadisticas-agropecuarias-2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rademap.org/Country_SelProductCountry_TS.aspx?nvpm=1|231||||060210|||6|1|1|2|2|1|2|1|1" TargetMode="External"/><Relationship Id="rId7" Type="http://schemas.openxmlformats.org/officeDocument/2006/relationships/printerSettings" Target="../printerSettings/printerSettings13.bin"/><Relationship Id="rId2" Type="http://schemas.openxmlformats.org/officeDocument/2006/relationships/hyperlink" Target="http://ehpea.com/Cuttings.aspx" TargetMode="External"/><Relationship Id="rId1" Type="http://schemas.openxmlformats.org/officeDocument/2006/relationships/hyperlink" Target="http://ehpea.com/Floriculture.aspx" TargetMode="External"/><Relationship Id="rId6" Type="http://schemas.openxmlformats.org/officeDocument/2006/relationships/hyperlink" Target="https://www.trademap.org/tradestat/Product_SelCountry_TS.aspx?nvpm=1|818||||06|||4|1|1|1|2|1|1|1|1" TargetMode="External"/><Relationship Id="rId5" Type="http://schemas.openxmlformats.org/officeDocument/2006/relationships/hyperlink" Target="https://www.trademap.org/Country_SelProductCountry_TS.aspx?nvpm=1|231||||060210|||6|1|1|2|2|1|2|1|1" TargetMode="External"/><Relationship Id="rId4" Type="http://schemas.openxmlformats.org/officeDocument/2006/relationships/hyperlink" Target="https://www.trademap.org/Country_SelProductCountry_TS.aspx?nvpm=1|231||||060210|||6|1|1|2|2|1|2|1|1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://statdb.luke.fi/PXWeb/pxweb/en/LUKE/LUKE__02%20Maatalous__04%20Tuotanto__20%20Puutarhatilastot/03c_Koristekasvituotanto_kasvihuoneissa.px/table/tableViewLayout2/?rxid=2ebedc06-719f-4063-b0c4-88ec2ab9e2ec" TargetMode="External"/><Relationship Id="rId2" Type="http://schemas.openxmlformats.org/officeDocument/2006/relationships/hyperlink" Target="http://statdb.luke.fi/PXWeb/pxweb/en/LUKE/LUKE__02%20Maatalous__04%20Tuotanto__20%20Puutarhatilastot/15_Taimitarha_leikkokukkaviljely_avomaa.px/table/tableViewLayout2/?rxid=dc711a9e-de6d-454b-82c2-74ff79a3a5e0" TargetMode="External"/><Relationship Id="rId1" Type="http://schemas.openxmlformats.org/officeDocument/2006/relationships/hyperlink" Target="http://statdb.luke.fi/PXWeb/pxweb/en/LUKE/LUKE__02%20Maatalous__04%20Tuotanto__20%20Puutarhatilastot/03c_Koristekasvituotanto_kasvihuoneissa.px/table/tableViewLayout2/?rxid=2ebedc06-719f-4063-b0c4-88ec2ab9e2ec" TargetMode="Externa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http://statdb.luke.fi/PXWeb/pxweb/en/LUKE/LUKE__02%20Maatalous__04%20Tuotanto__20%20Puutarhatilastot/03c_Koristekasvituotanto_kasvihuoneissa.px/table/tableViewLayout2/?rxid=2ebedc06-719f-4063-b0c4-88ec2ab9e2ec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valhor.fr/fileadmin/A-Valhor/Valhor_PDF/Etudes_Synthese_ObsStructurel2018France.pdf" TargetMode="External"/><Relationship Id="rId13" Type="http://schemas.openxmlformats.org/officeDocument/2006/relationships/drawing" Target="../drawings/drawing16.xml"/><Relationship Id="rId3" Type="http://schemas.openxmlformats.org/officeDocument/2006/relationships/hyperlink" Target="https://agreste.agriculture.gouv.fr/agreste-web/download/publication/publie/Chd2205/cd2022-5_SAA_2020_2021v2.pdf" TargetMode="External"/><Relationship Id="rId7" Type="http://schemas.openxmlformats.org/officeDocument/2006/relationships/hyperlink" Target="http://agreste.agriculture.gouv.fr/enquetes/structure-des-exploitations-964/recensement-agricole-2010/resultats-donnees-chiffrees/" TargetMode="External"/><Relationship Id="rId12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eurostat/web/agriculture/data/database" TargetMode="External"/><Relationship Id="rId1" Type="http://schemas.openxmlformats.org/officeDocument/2006/relationships/hyperlink" Target="http://wdi.worldbank.org/table/WV.1" TargetMode="External"/><Relationship Id="rId6" Type="http://schemas.openxmlformats.org/officeDocument/2006/relationships/hyperlink" Target="https://www.valhor.fr/etudes-statistiques/la-filiere-en-chiffres/production-horticole-et-pepiniere/?no_cache=1&amp;sword_list%5B%5D=France" TargetMode="External"/><Relationship Id="rId11" Type="http://schemas.openxmlformats.org/officeDocument/2006/relationships/hyperlink" Target="https://www.valhor.fr/fileadmin/A-Valhor/Valhor_PDF/Etudes_Synthese_ObsStructurel2018France.pdf" TargetMode="External"/><Relationship Id="rId5" Type="http://schemas.openxmlformats.org/officeDocument/2006/relationships/hyperlink" Target="https://www.franceagrimer.fr/content/download/66206/document/SYN-HOR-2021-Observatoire_structurel_National_2020.pdf" TargetMode="External"/><Relationship Id="rId10" Type="http://schemas.openxmlformats.org/officeDocument/2006/relationships/hyperlink" Target="https://www.franceagrimer.fr/Actualite/Filieres/Horticulture/2022/Observatoires-des-donnees-structurelles-des-entreprises-de-l-horticulture-et-de-la-pepiniere-ornementales-donnees-2020" TargetMode="External"/><Relationship Id="rId4" Type="http://schemas.openxmlformats.org/officeDocument/2006/relationships/hyperlink" Target="https://www.franceagrimer.fr/content/download/66206/document/SYN-HOR-2021-Observatoire_structurel_National_2020.pdf" TargetMode="External"/><Relationship Id="rId9" Type="http://schemas.openxmlformats.org/officeDocument/2006/relationships/hyperlink" Target="https://www.franceagrimer.fr/fam/content/download/66931/document/CHI-HOR-2021-CHIFFRES_CLES_HORTICULTURE_ORNEMENTALE_2019-2020.pdf?version=1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estatis.de/DE/Themen/Branchen-Unternehmen/Landwirtschaft-Forstwirtschaft-Fischerei/Obst-Gemuese-Gartenbau/Publikationen/Downloads-Gartenbau/zierpflanzen-2030316219004.pdf?__blob=publicationFile" TargetMode="External"/><Relationship Id="rId13" Type="http://schemas.openxmlformats.org/officeDocument/2006/relationships/hyperlink" Target="https://www.destatis.de/DE/Themen/Branchen-Unternehmen/Landwirtschaft-Forstwirtschaft-Fischerei/Obst-Gemuese-Gartenbau/Publikationen/Downloads-Gartenbau/zierpflanzen-2030316219004.pdf?__blob=publicationFile" TargetMode="External"/><Relationship Id="rId3" Type="http://schemas.openxmlformats.org/officeDocument/2006/relationships/hyperlink" Target="https://www.destatis.de/DE/Themen/Branchen-Unternehmen/Landwirtschaft-Forstwirtschaft-Fischerei/Obst-Gemuese-Gartenbau/Publikationen/Downloads-Gartenbau/zierpflanzen-2030316219004.pdf?__blob=publicationFile" TargetMode="External"/><Relationship Id="rId7" Type="http://schemas.openxmlformats.org/officeDocument/2006/relationships/hyperlink" Target="https://www.destatis.de/DE/Themen/Branchen-Unternehmen/Landwirtschaft-Forstwirtschaft-Fischerei/Obst-Gemuese-Gartenbau/Publikationen/Downloads-Gartenbau/baumschulerhebung-2030317219004.pdf?__blob=publicationFile" TargetMode="External"/><Relationship Id="rId12" Type="http://schemas.openxmlformats.org/officeDocument/2006/relationships/hyperlink" Target="https://www.destatis.de/DE/Themen/Branchen-Unternehmen/Landwirtschaft-Forstwirtschaft-Fischerei/Obst-Gemuese-Gartenbau/Publikationen/Downloads-Gartenbau/zierpflanzen-2030316219004.pdf?__blob=publicationFile" TargetMode="External"/><Relationship Id="rId2" Type="http://schemas.openxmlformats.org/officeDocument/2006/relationships/hyperlink" Target="https://ec.europa.eu/eurostat/databrowser/view/aact_eaa01/default/table?lang=en" TargetMode="External"/><Relationship Id="rId1" Type="http://schemas.openxmlformats.org/officeDocument/2006/relationships/hyperlink" Target="http://wdi.worldbank.org/table/WV.1" TargetMode="External"/><Relationship Id="rId6" Type="http://schemas.openxmlformats.org/officeDocument/2006/relationships/hyperlink" Target="https://www.destatis.de/DE/Themen/Branchen-Unternehmen/Landwirtschaft-Forstwirtschaft-Fischerei/Obst-Gemuese-Gartenbau/Publikationen/Downloads-Gartenbau/baumschulerhebung-2030317219004.pdf?__blob=publicationFile" TargetMode="External"/><Relationship Id="rId11" Type="http://schemas.openxmlformats.org/officeDocument/2006/relationships/hyperlink" Target="https://www.destatis.de/DE/Themen/Branchen-Unternehmen/Landwirtschaft-Forstwirtschaft-Fischerei/Obst-Gemuese-Gartenbau/Publikationen/Downloads-Gartenbau/zierpflanzen-2030316219004.pdf?__blob=publicationFile" TargetMode="External"/><Relationship Id="rId5" Type="http://schemas.openxmlformats.org/officeDocument/2006/relationships/hyperlink" Target="https://www.destatis.de/DE/Themen/Branchen-Unternehmen/Landwirtschaft-Forstwirtschaft-Fischerei/Obst-Gemuese-Gartenbau/Publikationen/Downloads-Gartenbau/baumschulerhebung-2030317219004.pdf?__blob=publicationFile" TargetMode="External"/><Relationship Id="rId15" Type="http://schemas.openxmlformats.org/officeDocument/2006/relationships/drawing" Target="../drawings/drawing19.xml"/><Relationship Id="rId10" Type="http://schemas.openxmlformats.org/officeDocument/2006/relationships/hyperlink" Target="https://www.destatis.de/DE/Themen/Branchen-Unternehmen/Landwirtschaft-Forstwirtschaft-Fischerei/Obst-Gemuese-Gartenbau/Publikationen/Downloads-Gartenbau/zierpflanzen-2030316219004.pdf?__blob=publicationFile" TargetMode="External"/><Relationship Id="rId4" Type="http://schemas.openxmlformats.org/officeDocument/2006/relationships/hyperlink" Target="https://www.destatis.de/DE/Publikationen/Thematisch/LandForstwirtschaft/ObstGemueseGartenbau/Baumschulerhebung.html" TargetMode="External"/><Relationship Id="rId9" Type="http://schemas.openxmlformats.org/officeDocument/2006/relationships/hyperlink" Target="https://www.destatis.de/DE/Themen/Branchen-Unternehmen/Landwirtschaft-Forstwirtschaft-Fischerei/Obst-Gemuese-Gartenbau/Publikationen/Downloads-Gartenbau/zierpflanzen-2030316219004.pdf?__blob=publicationFile" TargetMode="External"/><Relationship Id="rId14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rademap.org/Product_SelCountry_TS.aspx?nvpm=1|170||||06|||4|1|1|2|2|1|1|1|1" TargetMode="External"/><Relationship Id="rId3" Type="http://schemas.openxmlformats.org/officeDocument/2006/relationships/hyperlink" Target="https://www.trademap.org/Product_SelCountry_TS.aspx?nvpm=1|170||||06|||4|1|1|2|2|1|1|1|1" TargetMode="External"/><Relationship Id="rId7" Type="http://schemas.openxmlformats.org/officeDocument/2006/relationships/hyperlink" Target="https://www.trademap.org/Product_SelCountry_TS.aspx?nvpm=1|170||||06|||4|1|1|2|2|1|1|1|1" TargetMode="External"/><Relationship Id="rId2" Type="http://schemas.openxmlformats.org/officeDocument/2006/relationships/hyperlink" Target="https://www.trademap.org/Product_SelCountry_TS.aspx?nvpm=1|170||||06|||4|1|1|2|2|1|1|1|1" TargetMode="External"/><Relationship Id="rId1" Type="http://schemas.openxmlformats.org/officeDocument/2006/relationships/hyperlink" Target="http://wdi.worldbank.org/table/WV.1" TargetMode="External"/><Relationship Id="rId6" Type="http://schemas.openxmlformats.org/officeDocument/2006/relationships/hyperlink" Target="https://www.trademap.org/Product_SelCountry_TS.aspx?nvpm=1|170||||06|||4|1|1|2|2|1|1|1|1" TargetMode="External"/><Relationship Id="rId5" Type="http://schemas.openxmlformats.org/officeDocument/2006/relationships/hyperlink" Target="https://www.trademap.org/Product_SelCountry_TS.aspx?nvpm=1|170||||06|||4|1|1|2|2|1|1|1|1" TargetMode="External"/><Relationship Id="rId10" Type="http://schemas.openxmlformats.org/officeDocument/2006/relationships/drawing" Target="../drawings/drawing22.xml"/><Relationship Id="rId4" Type="http://schemas.openxmlformats.org/officeDocument/2006/relationships/hyperlink" Target="https://www.trademap.org/Product_SelCountry_TS.aspx?nvpm=1|170||||06|||4|1|1|2|2|1|1|1|1" TargetMode="External"/><Relationship Id="rId9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s://agricoop.nic.in/en/statistics/state-level" TargetMode="External"/><Relationship Id="rId3" Type="http://schemas.openxmlformats.org/officeDocument/2006/relationships/hyperlink" Target="http://www.trademap.org/%28X%281%29S%28xyaexcig2tiymn55mvu3o145%29%29/Country_SelProductCountry_TS.aspx?nvpm=1|699||||0603|||4|1|1|2|2|1|2|1|1" TargetMode="External"/><Relationship Id="rId7" Type="http://schemas.openxmlformats.org/officeDocument/2006/relationships/hyperlink" Target="https://agricoop.nic.in/en/statistics/state-level" TargetMode="External"/><Relationship Id="rId2" Type="http://schemas.openxmlformats.org/officeDocument/2006/relationships/hyperlink" Target="https://agricoop.nic.in/en/statistics/state-level" TargetMode="External"/><Relationship Id="rId1" Type="http://schemas.openxmlformats.org/officeDocument/2006/relationships/hyperlink" Target="http://wdi.worldbank.org/table/WV.1" TargetMode="External"/><Relationship Id="rId6" Type="http://schemas.openxmlformats.org/officeDocument/2006/relationships/hyperlink" Target="https://agricoop.nic.in/en/statistics/state-level" TargetMode="External"/><Relationship Id="rId5" Type="http://schemas.openxmlformats.org/officeDocument/2006/relationships/hyperlink" Target="http://www.trademap.org/%28X%281%29S%28xyaexcig2tiymn55mvu3o145%29%29/Country_SelProductCountry_TS.aspx?nvpm=1|699||||0603|||4|1|1|2|2|1|2|1|1" TargetMode="External"/><Relationship Id="rId4" Type="http://schemas.openxmlformats.org/officeDocument/2006/relationships/hyperlink" Target="http://www.trademap.org/%28X%281%29S%28xyaexcig2tiymn55mvu3o145%29%29/Country_SelProductCountry_TS.aspx?nvpm=1|699||||0603|||4|1|1|2|2|1|2|1|1" TargetMode="External"/><Relationship Id="rId9" Type="http://schemas.openxmlformats.org/officeDocument/2006/relationships/drawing" Target="../drawings/drawing24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http://aiph.org/wp-content/uploads/2017/09/Indonesia-Professor-Dr.-Budi-Marwoto.pdf" TargetMode="External"/><Relationship Id="rId1" Type="http://schemas.openxmlformats.org/officeDocument/2006/relationships/hyperlink" Target="http://aiph.org/wp-content/uploads/2017/09/Indonesia-Professor-Dr.-Budi-Marwoto.pdf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s://www.gov.ie/en/collection/9151a-dafm-annual-reports/" TargetMode="External"/><Relationship Id="rId1" Type="http://schemas.openxmlformats.org/officeDocument/2006/relationships/hyperlink" Target="http://www.agriculture.gov.ie/media/migration/farmingsectors/horticulture/horticulturestatistics/NationalAmenityCensus2011.pdf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://dati-censimentoagricoltura.istat.it/" TargetMode="External"/><Relationship Id="rId2" Type="http://schemas.openxmlformats.org/officeDocument/2006/relationships/hyperlink" Target="http://ec.europa.eu/eurostat/web/agriculture/data/database" TargetMode="External"/><Relationship Id="rId1" Type="http://schemas.openxmlformats.org/officeDocument/2006/relationships/hyperlink" Target="http://wdi.worldbank.org/table/WV.1" TargetMode="External"/><Relationship Id="rId6" Type="http://schemas.openxmlformats.org/officeDocument/2006/relationships/drawing" Target="../drawings/drawing25.xml"/><Relationship Id="rId5" Type="http://schemas.openxmlformats.org/officeDocument/2006/relationships/hyperlink" Target="http://dati-censimentoagricoltura.istat.it/" TargetMode="External"/><Relationship Id="rId4" Type="http://schemas.openxmlformats.org/officeDocument/2006/relationships/hyperlink" Target="http://www.ismea.it/flex/cm/pages/ServeBLOB.php/L/IT/IDPagina/1175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tat.go.jp/english/data/nenkan/71nenkan/1431-08.html" TargetMode="External"/><Relationship Id="rId13" Type="http://schemas.openxmlformats.org/officeDocument/2006/relationships/hyperlink" Target="https://www.trademap.org/(X(1)S(shfhwg452xk5lk45o2u3vi45))/Country_SelProductCountry_TS.aspx?nvpm=1|392||||06|||2|1|1|1|2|1|2|1|2" TargetMode="External"/><Relationship Id="rId18" Type="http://schemas.openxmlformats.org/officeDocument/2006/relationships/drawing" Target="../drawings/drawing26.xml"/><Relationship Id="rId3" Type="http://schemas.openxmlformats.org/officeDocument/2006/relationships/hyperlink" Target="https://www.stat.go.jp/english/data/sousetai/es21.html" TargetMode="External"/><Relationship Id="rId7" Type="http://schemas.openxmlformats.org/officeDocument/2006/relationships/hyperlink" Target="https://www.maff.go.jp/e/data/stat/95th/index.html" TargetMode="External"/><Relationship Id="rId12" Type="http://schemas.openxmlformats.org/officeDocument/2006/relationships/hyperlink" Target="https://www.trademap.org/(X(1)S(shfhwg452xk5lk45o2u3vi45))/Country_SelProductCountry_TS.aspx?nvpm=1|392||||06|||2|1|1|1|2|1|2|1|2" TargetMode="External"/><Relationship Id="rId17" Type="http://schemas.openxmlformats.org/officeDocument/2006/relationships/hyperlink" Target="https://www.trademap.org/(X(1)S(shfhwg452xk5lk45o2u3vi45))/Country_SelProductCountry_TS.aspx?nvpm=1|392||||06|||2|1|1|1|2|1|2|1|2" TargetMode="External"/><Relationship Id="rId2" Type="http://schemas.openxmlformats.org/officeDocument/2006/relationships/hyperlink" Target="https://www.stat.go.jp/english/data/nenkan/71nenkan/1431-08.html" TargetMode="External"/><Relationship Id="rId16" Type="http://schemas.openxmlformats.org/officeDocument/2006/relationships/hyperlink" Target="https://www.trademap.org/(X(1)S(shfhwg452xk5lk45o2u3vi45))/Country_SelProductCountry_TS.aspx?nvpm=1|392||||06|||2|1|1|1|2|1|2|1|2" TargetMode="External"/><Relationship Id="rId1" Type="http://schemas.openxmlformats.org/officeDocument/2006/relationships/hyperlink" Target="http://wdi.worldbank.org/table/WV.1" TargetMode="External"/><Relationship Id="rId6" Type="http://schemas.openxmlformats.org/officeDocument/2006/relationships/hyperlink" Target="https://www.maff.go.jp/e/data/stat/95th/index.html" TargetMode="External"/><Relationship Id="rId11" Type="http://schemas.openxmlformats.org/officeDocument/2006/relationships/hyperlink" Target="https://www.maff.go.jp/e/data/stat/95th/index.html" TargetMode="External"/><Relationship Id="rId5" Type="http://schemas.openxmlformats.org/officeDocument/2006/relationships/hyperlink" Target="https://www.e-stat.go.jp/en/stat-search/files?page=1&amp;layout=datalist&amp;toukei=00500209&amp;tstat=000001032920&amp;cycle=0&amp;tclass1=000001077437&amp;tclass2=000001097415" TargetMode="External"/><Relationship Id="rId15" Type="http://schemas.openxmlformats.org/officeDocument/2006/relationships/hyperlink" Target="https://www.trademap.org/(X(1)S(shfhwg452xk5lk45o2u3vi45))/Country_SelProductCountry_TS.aspx?nvpm=1|392||||06|||2|1|1|1|2|1|2|1|2" TargetMode="External"/><Relationship Id="rId10" Type="http://schemas.openxmlformats.org/officeDocument/2006/relationships/hyperlink" Target="https://www.maff.go.jp/e/data/stat/95th/index.html" TargetMode="External"/><Relationship Id="rId4" Type="http://schemas.openxmlformats.org/officeDocument/2006/relationships/hyperlink" Target="https://www.stat.go.jp/english/data/sousetai/es21.html" TargetMode="External"/><Relationship Id="rId9" Type="http://schemas.openxmlformats.org/officeDocument/2006/relationships/hyperlink" Target="http://www.maff.go.jp/e/policies/agri/attach/pdf/index-10.pdf" TargetMode="External"/><Relationship Id="rId14" Type="http://schemas.openxmlformats.org/officeDocument/2006/relationships/hyperlink" Target="https://www.trademap.org/(X(1)S(shfhwg452xk5lk45o2u3vi45))/Country_SelProductCountry_TS.aspx?nvpm=1|392||||06|||2|1|1|1|2|1|2|1|2" TargetMode="Externa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9.xml"/><Relationship Id="rId3" Type="http://schemas.openxmlformats.org/officeDocument/2006/relationships/hyperlink" Target="http://www.airc.go.ke/index.php?option=com_contact&amp;view=contact&amp;id=192%3Ahorticultural-crops-development-authority-hcda&amp;catid=116%3Aregulatory-licensing-a-marketing-agencies&amp;Itemid=98" TargetMode="External"/><Relationship Id="rId7" Type="http://schemas.openxmlformats.org/officeDocument/2006/relationships/hyperlink" Target="http://www.trademap.org/tradestat/Product_SelCountry_TS.aspx?nvpm=1|404||||06|||4|1|1|2|2|1|1|1|1" TargetMode="External"/><Relationship Id="rId2" Type="http://schemas.openxmlformats.org/officeDocument/2006/relationships/hyperlink" Target="http://www.airc.go.ke/index.php?option=com_contact&amp;view=contact&amp;id=192%3Ahorticultural-crops-development-authority-hcda&amp;catid=116%3Aregulatory-licensing-a-marketing-agencies&amp;Itemid=98" TargetMode="External"/><Relationship Id="rId1" Type="http://schemas.openxmlformats.org/officeDocument/2006/relationships/hyperlink" Target="http://wdi.worldbank.org/table/WV.1" TargetMode="External"/><Relationship Id="rId6" Type="http://schemas.openxmlformats.org/officeDocument/2006/relationships/hyperlink" Target="https://www.trademap.org/Country_SelProductCountry_TS.aspx?nvpm=1%7c404%7c%7c%7c%7c0603%7c%7c%7c4%7c1%7c1%7c2%7c2%7c1%7c2%7c1%7c1" TargetMode="External"/><Relationship Id="rId5" Type="http://schemas.openxmlformats.org/officeDocument/2006/relationships/hyperlink" Target="http://kenyaflowercouncil.org/?page_id=94" TargetMode="External"/><Relationship Id="rId4" Type="http://schemas.openxmlformats.org/officeDocument/2006/relationships/hyperlink" Target="http://www.trademap.org/tradestat/Product_SelCountry_TS.aspx?nvpm=1|404||||06|||4|1|1|2|2|1|1|1|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kosis.kr/eng/statisticsList/statisticsListIndex.do?menuId=M_01_01&amp;vwcd=MT_ETITLE&amp;parmTabId=M_01_01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https://www.mafi.gov.my/penerbitan" TargetMode="External"/><Relationship Id="rId1" Type="http://schemas.openxmlformats.org/officeDocument/2006/relationships/hyperlink" Target="https://www.mafi.gov.my/penerbitan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gob.mx/siap/acciones-y-programas/produccion-agricola-33119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https://opendata.cbs.nl/statline/" TargetMode="External"/><Relationship Id="rId3" Type="http://schemas.openxmlformats.org/officeDocument/2006/relationships/hyperlink" Target="https://opendata.cbs.nl/statline/" TargetMode="External"/><Relationship Id="rId7" Type="http://schemas.openxmlformats.org/officeDocument/2006/relationships/hyperlink" Target="https://opendata.cbs.nl/statline/" TargetMode="External"/><Relationship Id="rId2" Type="http://schemas.openxmlformats.org/officeDocument/2006/relationships/hyperlink" Target="http://ec.europa.eu/eurostat/web/agriculture/data/database" TargetMode="External"/><Relationship Id="rId1" Type="http://schemas.openxmlformats.org/officeDocument/2006/relationships/hyperlink" Target="http://wdi.worldbank.org/table/WV.1" TargetMode="External"/><Relationship Id="rId6" Type="http://schemas.openxmlformats.org/officeDocument/2006/relationships/hyperlink" Target="https://opendata.cbs.nl/statline/" TargetMode="External"/><Relationship Id="rId5" Type="http://schemas.openxmlformats.org/officeDocument/2006/relationships/hyperlink" Target="https://opendata.cbs.nl/statline/" TargetMode="External"/><Relationship Id="rId4" Type="http://schemas.openxmlformats.org/officeDocument/2006/relationships/hyperlink" Target="https://www.bkd.eu/onze-dienstverlening/voorlopige-statistieken/" TargetMode="External"/><Relationship Id="rId9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s://www.ssb.no/en/statbank/table/12831/tableViewLayout1/" TargetMode="External"/><Relationship Id="rId1" Type="http://schemas.openxmlformats.org/officeDocument/2006/relationships/hyperlink" Target="https://www.ssb.no/en/statbank/table/12833/tableViewLayout1/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://wdi.worldbank.org/table/WV.1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0.xml"/><Relationship Id="rId3" Type="http://schemas.openxmlformats.org/officeDocument/2006/relationships/hyperlink" Target="https://www.mapa.gob.es/estadistica/pags/anuario/2020-Avance/AVANCE_ANUARIO/AvAE20.pdf" TargetMode="External"/><Relationship Id="rId7" Type="http://schemas.openxmlformats.org/officeDocument/2006/relationships/printerSettings" Target="../printerSettings/printerSettings29.bin"/><Relationship Id="rId2" Type="http://schemas.openxmlformats.org/officeDocument/2006/relationships/hyperlink" Target="http://ec.europa.eu/eurostat/web/agriculture/data/database" TargetMode="External"/><Relationship Id="rId1" Type="http://schemas.openxmlformats.org/officeDocument/2006/relationships/hyperlink" Target="http://wdi.worldbank.org/table/WV.1" TargetMode="External"/><Relationship Id="rId6" Type="http://schemas.openxmlformats.org/officeDocument/2006/relationships/hyperlink" Target="https://www.mapa.gob.es/estadistica/pags/anuario/2020-Avance/AVANCE_ANUARIO/AvAE20.pdf" TargetMode="External"/><Relationship Id="rId5" Type="http://schemas.openxmlformats.org/officeDocument/2006/relationships/hyperlink" Target="https://www.mapa.gob.es/estadistica/pags/anuario/2020-Avance/AVANCE_ANUARIO/AvAE20.pdf" TargetMode="External"/><Relationship Id="rId4" Type="http://schemas.openxmlformats.org/officeDocument/2006/relationships/hyperlink" Target="https://www.mapa.gob.es/estadistica/pags/anuario/2020-Avance/AVANCE_ANUARIO/AvAE20.pdf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statistik.sjv.se/PXWeb/pxweb/sv/Jordbruksverkets%20statistikdatabas/Jordbruksverkets%20statistikdatabas__Tradgardsodling__Odling__Prydnadsvaxter/JO0102Q12.px/" TargetMode="External"/><Relationship Id="rId2" Type="http://schemas.openxmlformats.org/officeDocument/2006/relationships/hyperlink" Target="https://jordbruksverket.se/download/18.5b2259aa171e77bf76c6d8da/1588833217430/JO33SM1801%20korr.pdf" TargetMode="External"/><Relationship Id="rId1" Type="http://schemas.openxmlformats.org/officeDocument/2006/relationships/hyperlink" Target="https://jordbruksverket.se/om-jordbruksverket/jordbruksverkets-officiella-statistik/jordbruksverkets-statistikrapporter/statistik/2021-08-16-jordbruksstatistisk---sammanstallning-2021" TargetMode="External"/><Relationship Id="rId5" Type="http://schemas.openxmlformats.org/officeDocument/2006/relationships/printerSettings" Target="../printerSettings/printerSettings30.bin"/><Relationship Id="rId4" Type="http://schemas.openxmlformats.org/officeDocument/2006/relationships/hyperlink" Target="https://jordbruksverket.se/om-jordbruksverket/jordbruksverkets-officiella-statistik/jordbruksverkets-statistikrapporter/statistik/2021-06-29-tradgardsproduktion-2020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s://www.pxweb.bfs.admin.ch/pxweb/de/px-x-0702000000_106/-/px-x-0702000000_106.px/table/tableViewLayout2/?rxid=e95b82bb-d7ac-4feb-988b-b6ff583893ca" TargetMode="External"/><Relationship Id="rId1" Type="http://schemas.openxmlformats.org/officeDocument/2006/relationships/hyperlink" Target="https://www.pxweb.bfs.admin.ch/pxweb/de/px-x-0702000000_106/-/px-x-0702000000_106.px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://mis-app.oae.go.th/product/%E0%B8%81%E0%B8%A5%E0%B9%89%E0%B8%A7%E0%B8%A2%E0%B9%84%E0%B8%A1%E0%B9%89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hyperlink" Target="https://biruni.tuik.gov.tr/disticaretapp/menu_ing.zul" TargetMode="External"/><Relationship Id="rId13" Type="http://schemas.openxmlformats.org/officeDocument/2006/relationships/drawing" Target="../drawings/drawing31.xml"/><Relationship Id="rId3" Type="http://schemas.openxmlformats.org/officeDocument/2006/relationships/hyperlink" Target="https://data.tuik.gov.tr/Bulten/Index?p=Crop-Production-Statistics-2021-37249" TargetMode="External"/><Relationship Id="rId7" Type="http://schemas.openxmlformats.org/officeDocument/2006/relationships/hyperlink" Target="https://biruni.tuik.gov.tr/disticaretapp/menu_ing.zul" TargetMode="External"/><Relationship Id="rId12" Type="http://schemas.openxmlformats.org/officeDocument/2006/relationships/printerSettings" Target="../printerSettings/printerSettings33.bin"/><Relationship Id="rId2" Type="http://schemas.openxmlformats.org/officeDocument/2006/relationships/hyperlink" Target="https://data.tuik.gov.tr/Bulten/Index?p=Crop-Production-Statistics-2021-37249" TargetMode="External"/><Relationship Id="rId1" Type="http://schemas.openxmlformats.org/officeDocument/2006/relationships/hyperlink" Target="http://wdi.worldbank.org/table/WV.1" TargetMode="External"/><Relationship Id="rId6" Type="http://schemas.openxmlformats.org/officeDocument/2006/relationships/hyperlink" Target="https://biruni.tuik.gov.tr/bitkiselapp/bitkisel_ing.zul" TargetMode="External"/><Relationship Id="rId11" Type="http://schemas.openxmlformats.org/officeDocument/2006/relationships/hyperlink" Target="https://biruni.tuik.gov.tr/disticaretapp/menu_ing.zul" TargetMode="External"/><Relationship Id="rId5" Type="http://schemas.openxmlformats.org/officeDocument/2006/relationships/hyperlink" Target="http://www.turkstat.gov.tr/PreTablo.do?alt_id=1001" TargetMode="External"/><Relationship Id="rId10" Type="http://schemas.openxmlformats.org/officeDocument/2006/relationships/hyperlink" Target="https://biruni.tuik.gov.tr/disticaretapp/menu_ing.zul" TargetMode="External"/><Relationship Id="rId4" Type="http://schemas.openxmlformats.org/officeDocument/2006/relationships/hyperlink" Target="http://www.turkstat.gov.tr/PreTablo.do?alt_id=1001" TargetMode="External"/><Relationship Id="rId9" Type="http://schemas.openxmlformats.org/officeDocument/2006/relationships/hyperlink" Target="https://biruni.tuik.gov.tr/disticaretapp/menu_ing.zul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statistics/farming-statistics-final-crop-areas-yields-livestock-populations-and-agricultural-workforce-at-1-june-2021-uk" TargetMode="External"/><Relationship Id="rId2" Type="http://schemas.openxmlformats.org/officeDocument/2006/relationships/hyperlink" Target="https://assets.publishing.service.gov.uk/government/uploads/system/uploads/attachment_data/file/1094493/Agriculture-in-the-UK-27jul22.pdf" TargetMode="External"/><Relationship Id="rId1" Type="http://schemas.openxmlformats.org/officeDocument/2006/relationships/hyperlink" Target="http://wdi.worldbank.org/table/WV.1" TargetMode="External"/><Relationship Id="rId6" Type="http://schemas.openxmlformats.org/officeDocument/2006/relationships/printerSettings" Target="../printerSettings/printerSettings34.bin"/><Relationship Id="rId5" Type="http://schemas.openxmlformats.org/officeDocument/2006/relationships/hyperlink" Target="https://www.uktradeinfo.com/trade-data/ots-custom-table/" TargetMode="External"/><Relationship Id="rId4" Type="http://schemas.openxmlformats.org/officeDocument/2006/relationships/hyperlink" Target="https://www.gov.uk/government/statistics/farming-statistics-crop-areas-and-cattle-sheep-and-pig-populations-as-at-1-june-2021-england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hyperlink" Target="https://quickstats.nass.usda.gov/" TargetMode="External"/><Relationship Id="rId13" Type="http://schemas.openxmlformats.org/officeDocument/2006/relationships/hyperlink" Target="https://apps.fas.usda.gov/gats/default.aspx" TargetMode="External"/><Relationship Id="rId18" Type="http://schemas.openxmlformats.org/officeDocument/2006/relationships/hyperlink" Target="https://www.nass.usda.gov/Publications/Highlights/2022/Floriculture_Highlights_07.pdf" TargetMode="External"/><Relationship Id="rId3" Type="http://schemas.openxmlformats.org/officeDocument/2006/relationships/hyperlink" Target="https://www.nass.usda.gov/Publications/AgCensus/2017/index.php" TargetMode="External"/><Relationship Id="rId21" Type="http://schemas.openxmlformats.org/officeDocument/2006/relationships/printerSettings" Target="../printerSettings/printerSettings35.bin"/><Relationship Id="rId7" Type="http://schemas.openxmlformats.org/officeDocument/2006/relationships/hyperlink" Target="https://quickstats.nass.usda.gov/" TargetMode="External"/><Relationship Id="rId12" Type="http://schemas.openxmlformats.org/officeDocument/2006/relationships/hyperlink" Target="https://apps.fas.usda.gov/gats/default.aspx" TargetMode="External"/><Relationship Id="rId17" Type="http://schemas.openxmlformats.org/officeDocument/2006/relationships/hyperlink" Target="https://downloads.usda.library.cornell.edu/usda-esmis/files/0p0966899/s4656b62g/g445d913v/floran21.pdf" TargetMode="External"/><Relationship Id="rId2" Type="http://schemas.openxmlformats.org/officeDocument/2006/relationships/hyperlink" Target="https://www.nass.usda.gov/Publications/AgCensus/2017/index.php" TargetMode="External"/><Relationship Id="rId16" Type="http://schemas.openxmlformats.org/officeDocument/2006/relationships/hyperlink" Target="https://apps.fas.usda.gov/gats/default.aspx" TargetMode="External"/><Relationship Id="rId20" Type="http://schemas.openxmlformats.org/officeDocument/2006/relationships/hyperlink" Target="https://quickstats.nass.usda.gov/" TargetMode="External"/><Relationship Id="rId1" Type="http://schemas.openxmlformats.org/officeDocument/2006/relationships/hyperlink" Target="http://wdi.worldbank.org/table/WV.1" TargetMode="External"/><Relationship Id="rId6" Type="http://schemas.openxmlformats.org/officeDocument/2006/relationships/hyperlink" Target="https://quickstats.nass.usda.gov/" TargetMode="External"/><Relationship Id="rId11" Type="http://schemas.openxmlformats.org/officeDocument/2006/relationships/hyperlink" Target="https://apps.fas.usda.gov/gats/default.aspx" TargetMode="External"/><Relationship Id="rId5" Type="http://schemas.openxmlformats.org/officeDocument/2006/relationships/hyperlink" Target="https://quickstats.nass.usda.gov/" TargetMode="External"/><Relationship Id="rId15" Type="http://schemas.openxmlformats.org/officeDocument/2006/relationships/hyperlink" Target="https://apps.fas.usda.gov/gats/default.aspx" TargetMode="External"/><Relationship Id="rId10" Type="http://schemas.openxmlformats.org/officeDocument/2006/relationships/hyperlink" Target="https://www.nass.usda.gov/Publications/AgCensus/2017/index.php" TargetMode="External"/><Relationship Id="rId19" Type="http://schemas.openxmlformats.org/officeDocument/2006/relationships/hyperlink" Target="https://downloads.usda.library.cornell.edu/usda-esmis/files/0p0966899/s4656b62g/g445d913v/floran21.pdf" TargetMode="External"/><Relationship Id="rId4" Type="http://schemas.openxmlformats.org/officeDocument/2006/relationships/hyperlink" Target="https://www.nass.usda.gov/Publications/AgCensus/2017/index.php" TargetMode="External"/><Relationship Id="rId9" Type="http://schemas.openxmlformats.org/officeDocument/2006/relationships/hyperlink" Target="https://quickstats.nass.usda.gov/" TargetMode="External"/><Relationship Id="rId14" Type="http://schemas.openxmlformats.org/officeDocument/2006/relationships/hyperlink" Target="https://apps.fas.usda.gov/gats/default.aspx" TargetMode="External"/><Relationship Id="rId22" Type="http://schemas.openxmlformats.org/officeDocument/2006/relationships/drawing" Target="../drawings/drawing32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hyperlink" Target="https://vietnamnews.vn/society/962168/flowers-and-ornamental-plants-are-key-agriculture-products-of-ha-noi.html" TargetMode="External"/><Relationship Id="rId2" Type="http://schemas.openxmlformats.org/officeDocument/2006/relationships/hyperlink" Target="https://www.researchgate.net/publication/351450382_Vietnam_Journal_of_Agricultural_Sciences_Vegetable_and_Flower_Production_in_the_Central_Highlands_of_Vietnam_Current_Status_and_Perspective_Strategies" TargetMode="External"/><Relationship Id="rId1" Type="http://schemas.openxmlformats.org/officeDocument/2006/relationships/hyperlink" Target="http://china.nlambassade.org/binaries/content/assets/postenweb/c/china/zaken-doen-in-china/import/kansen_en_sectoren/tuinbouw/rapporten_over_tuinbouw/an-overview-of-the-floriculture-sector-in-greater-china-thailand-vietnam" TargetMode="External"/><Relationship Id="rId5" Type="http://schemas.openxmlformats.org/officeDocument/2006/relationships/printerSettings" Target="../printerSettings/printerSettings36.bin"/><Relationship Id="rId4" Type="http://schemas.openxmlformats.org/officeDocument/2006/relationships/hyperlink" Target="https://vietnamnet.vn/en/flower-and-ornamental-plant-production-on-the-rise-731070.html" TargetMode="Externa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rademap.org/(X(1)S(d2l5khusgqfloh55ru4rvb55))/tradestat/Product_SelCountry_TS.aspx?nvpm=1%7c036%7c%7c%7c%7c0603%7c%7c%7c4%7c1%7c1%7c1%7c2%7c1%7c1%7c1%7c1" TargetMode="External"/><Relationship Id="rId3" Type="http://schemas.openxmlformats.org/officeDocument/2006/relationships/hyperlink" Target="http://www.abs.gov.au/AUSSTATS/abs@.nsf/DetailsPage/7121.02016-17?OpenDocument" TargetMode="External"/><Relationship Id="rId7" Type="http://schemas.openxmlformats.org/officeDocument/2006/relationships/hyperlink" Target="https://www.abs.gov.au/AUSSTATS/abs@.nsf/DetailsPage/7121.02018-19?OpenDocument" TargetMode="External"/><Relationship Id="rId2" Type="http://schemas.openxmlformats.org/officeDocument/2006/relationships/hyperlink" Target="https://www.abs.gov.au/AUSSTATS/abs@.nsf/DetailsPage/7503.02018-19?OpenDocument" TargetMode="External"/><Relationship Id="rId1" Type="http://schemas.openxmlformats.org/officeDocument/2006/relationships/hyperlink" Target="http://wdi.worldbank.org/table/WV.1" TargetMode="External"/><Relationship Id="rId6" Type="http://schemas.openxmlformats.org/officeDocument/2006/relationships/hyperlink" Target="https://www.abs.gov.au/AUSSTATS/abs@.nsf/DetailsPage/7121.02018-19?OpenDocument" TargetMode="External"/><Relationship Id="rId11" Type="http://schemas.openxmlformats.org/officeDocument/2006/relationships/drawing" Target="../drawings/drawing5.xml"/><Relationship Id="rId5" Type="http://schemas.openxmlformats.org/officeDocument/2006/relationships/hyperlink" Target="https://www.abs.gov.au/AUSSTATS/abs@.nsf/DetailsPage/7121.02018-19?OpenDocument" TargetMode="External"/><Relationship Id="rId10" Type="http://schemas.openxmlformats.org/officeDocument/2006/relationships/hyperlink" Target="https://www.trademap.org/(X(1)S(d2l5khusgqfloh55ru4rvb55))/tradestat/Product_SelCountry_TS.aspx?nvpm=1%7c036%7c%7c%7c%7c0603%7c%7c%7c4%7c1%7c1%7c2%7c2%7c1%7c1%7c1%7c1" TargetMode="External"/><Relationship Id="rId4" Type="http://schemas.openxmlformats.org/officeDocument/2006/relationships/hyperlink" Target="https://www.abs.gov.au/AUSSTATS/abs@.nsf/DetailsPage/7121.02018-19?OpenDocument" TargetMode="External"/><Relationship Id="rId9" Type="http://schemas.openxmlformats.org/officeDocument/2006/relationships/hyperlink" Target="https://www.trademap.org/(X(1)S(d2l5khusgqfloh55ru4rvb55))/tradestat/Country_SelProductCountry_TS.aspx?nvpm=1%7c036%7c%7c%7c%7c0603%7c%7c%7c4%7c1%7c1%7c1%7c2%7c1%7c2%7c1%7c1" TargetMode="Externa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tatistik.at/statistiken/land-und-forstwirtschaft/betriebsstruktur/bodennutzung" TargetMode="External"/><Relationship Id="rId2" Type="http://schemas.openxmlformats.org/officeDocument/2006/relationships/hyperlink" Target="https://www.statistik.at/statistiken/land-und-forstwirtschaft/betriebsstruktur/bodennutzung" TargetMode="External"/><Relationship Id="rId1" Type="http://schemas.openxmlformats.org/officeDocument/2006/relationships/hyperlink" Target="https://www.statistik.at/statistiken/land-und-forstwirtschaft/betriebsstruktur/bodennutzung" TargetMode="External"/><Relationship Id="rId4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statbel.fgov.be/nl/themas/landbouw-visserij/land-en-tuinbouwbedrijven" TargetMode="External"/><Relationship Id="rId1" Type="http://schemas.openxmlformats.org/officeDocument/2006/relationships/hyperlink" Target="https://statbel.fgov.be/sites/default/files/files/documents/landbouw/8.1%20Land-%20en%20tuinbouwbedrijven/DBREF-L05-2020-TAB-A-FASE1_NL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354d6537-ca5e-4df4-8c1b-3fa4f2dbe678.filesusr.com/ugd/b3d028_e002f96eeb81495ea3e08362b49881a3.pdf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https://ornamentalhorticulture.emnuvens.com.br/rbho/article/view/1253" TargetMode="External"/><Relationship Id="rId1" Type="http://schemas.openxmlformats.org/officeDocument/2006/relationships/hyperlink" Target="https://354d6537-ca5e-4df4-8c1b-3fa4f2dbe678.filesusr.com/ugd/b3d028_e002f96eeb81495ea3e08362b49881a3.pdf" TargetMode="External"/><Relationship Id="rId6" Type="http://schemas.openxmlformats.org/officeDocument/2006/relationships/hyperlink" Target="https://354d6537-ca5e-4df4-8c1b-3fa4f2dbe678.filesusr.com/ugd/b3d028_e002f96eeb81495ea3e08362b49881a3.pdf" TargetMode="External"/><Relationship Id="rId5" Type="http://schemas.openxmlformats.org/officeDocument/2006/relationships/hyperlink" Target="https://354d6537-ca5e-4df4-8c1b-3fa4f2dbe678.filesusr.com/ugd/b3d028_e002f96eeb81495ea3e08362b49881a3.pdf" TargetMode="External"/><Relationship Id="rId4" Type="http://schemas.openxmlformats.org/officeDocument/2006/relationships/hyperlink" Target="https://354d6537-ca5e-4df4-8c1b-3fa4f2dbe678.filesusr.com/ugd/b3d028_e002f96eeb81495ea3e08362b49881a3.pdf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150.statcan.gc.ca/t1/tbl1/en/cv.action?pid=3210003101" TargetMode="External"/><Relationship Id="rId13" Type="http://schemas.openxmlformats.org/officeDocument/2006/relationships/hyperlink" Target="https://www150.statcan.gc.ca/t1/tbl1/en/tv.action?pid=3210003301" TargetMode="External"/><Relationship Id="rId18" Type="http://schemas.openxmlformats.org/officeDocument/2006/relationships/hyperlink" Target="http://www5.statcan.gc.ca/cansim/a47" TargetMode="External"/><Relationship Id="rId3" Type="http://schemas.openxmlformats.org/officeDocument/2006/relationships/hyperlink" Target="https://www150.statcan.gc.ca/t1/tbl1/en/tv.action?pid=3210002901" TargetMode="External"/><Relationship Id="rId7" Type="http://schemas.openxmlformats.org/officeDocument/2006/relationships/hyperlink" Target="http://www.agr.gc.ca/eng/industry-markets-and-trade/market-information-by-sector/horticulture/horticulture-sector-reports/?id=1368482338314" TargetMode="External"/><Relationship Id="rId12" Type="http://schemas.openxmlformats.org/officeDocument/2006/relationships/hyperlink" Target="https://www150.statcan.gc.ca/t1/tbl1/en/tv.action?pid=3210024601" TargetMode="External"/><Relationship Id="rId17" Type="http://schemas.openxmlformats.org/officeDocument/2006/relationships/hyperlink" Target="http://www5.statcan.gc.ca/cansim/a47" TargetMode="External"/><Relationship Id="rId2" Type="http://schemas.openxmlformats.org/officeDocument/2006/relationships/hyperlink" Target="https://www150.statcan.gc.ca/t1/tbl1/en/tv.action?pid=3210001901&amp;pickMembers%5B0%5D=1.1&amp;pickMembers%5B1%5D=3.5" TargetMode="External"/><Relationship Id="rId16" Type="http://schemas.openxmlformats.org/officeDocument/2006/relationships/hyperlink" Target="https://www150.statcan.gc.ca/t1/tbl1/en/tv.action?pid=3210045201" TargetMode="External"/><Relationship Id="rId20" Type="http://schemas.openxmlformats.org/officeDocument/2006/relationships/drawing" Target="../drawings/drawing6.xml"/><Relationship Id="rId1" Type="http://schemas.openxmlformats.org/officeDocument/2006/relationships/hyperlink" Target="http://wdi.worldbank.org/table/WV.1" TargetMode="External"/><Relationship Id="rId6" Type="http://schemas.openxmlformats.org/officeDocument/2006/relationships/hyperlink" Target="https://www150.statcan.gc.ca/t1/tbl1/en/tv.action?pid=3210045201" TargetMode="External"/><Relationship Id="rId11" Type="http://schemas.openxmlformats.org/officeDocument/2006/relationships/hyperlink" Target="https://www150.statcan.gc.ca/t1/tbl1/en/tv.action?pid=3210003201" TargetMode="External"/><Relationship Id="rId5" Type="http://schemas.openxmlformats.org/officeDocument/2006/relationships/hyperlink" Target="https://www150.statcan.gc.ca/t1/tbl1/en/tv.action?pid=3210002901" TargetMode="External"/><Relationship Id="rId15" Type="http://schemas.openxmlformats.org/officeDocument/2006/relationships/hyperlink" Target="https://www.ic.gc.ca/eic/site/tdo-dcd.nsf/eng/home" TargetMode="External"/><Relationship Id="rId10" Type="http://schemas.openxmlformats.org/officeDocument/2006/relationships/hyperlink" Target="https://www150.statcan.gc.ca/t1/tbl1/en/tv.action?pid=3210002101" TargetMode="External"/><Relationship Id="rId19" Type="http://schemas.openxmlformats.org/officeDocument/2006/relationships/printerSettings" Target="../printerSettings/printerSettings7.bin"/><Relationship Id="rId4" Type="http://schemas.openxmlformats.org/officeDocument/2006/relationships/hyperlink" Target="https://www150.statcan.gc.ca/t1/tbl1/en/tv.action?pid=3210001901&amp;pickMembers%5b0%5d=1.1&amp;pickMembers%5b1%5d=3." TargetMode="External"/><Relationship Id="rId9" Type="http://schemas.openxmlformats.org/officeDocument/2006/relationships/hyperlink" Target="https://www150.statcan.gc.ca/t1/tbl1/en/tv.action?pid=3210002101" TargetMode="External"/><Relationship Id="rId14" Type="http://schemas.openxmlformats.org/officeDocument/2006/relationships/hyperlink" Target="https://www150.statcan.gc.ca/t1/tbl1/en/cv.action?pid=32100029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1:T86"/>
  <sheetViews>
    <sheetView showGridLines="0" tabSelected="1" zoomScaleNormal="100" workbookViewId="0">
      <selection activeCell="J34" sqref="J34"/>
    </sheetView>
  </sheetViews>
  <sheetFormatPr baseColWidth="10" defaultColWidth="9.140625" defaultRowHeight="15" customHeight="1"/>
  <cols>
    <col min="1" max="1" width="2.85546875" style="1373" customWidth="1"/>
    <col min="2" max="2" width="15.28515625" style="1373" customWidth="1"/>
    <col min="3" max="3" width="8" style="1373" customWidth="1"/>
    <col min="4" max="4" width="2" style="1373" customWidth="1"/>
    <col min="5" max="5" width="6.42578125" style="1373" customWidth="1"/>
    <col min="6" max="6" width="2.28515625" style="1373" customWidth="1"/>
    <col min="7" max="7" width="7.85546875" style="1373" customWidth="1"/>
    <col min="8" max="8" width="6.7109375" style="139" customWidth="1"/>
    <col min="9" max="9" width="7.42578125" style="1373" customWidth="1"/>
    <col min="10" max="10" width="11.42578125" style="139" customWidth="1"/>
    <col min="11" max="11" width="5.7109375" style="139" customWidth="1"/>
    <col min="12" max="12" width="7.5703125" style="139" customWidth="1"/>
    <col min="13" max="13" width="8.42578125" style="139" customWidth="1"/>
    <col min="14" max="14" width="10.5703125" style="139" customWidth="1"/>
    <col min="15" max="15" width="12" style="1373" bestFit="1" customWidth="1"/>
    <col min="16" max="16" width="11" style="1373" bestFit="1" customWidth="1"/>
    <col min="17" max="16384" width="9.140625" style="1373"/>
  </cols>
  <sheetData>
    <row r="1" spans="2:16" ht="15" customHeight="1">
      <c r="B1" s="105" t="s">
        <v>416</v>
      </c>
    </row>
    <row r="2" spans="2:16" ht="15" customHeight="1">
      <c r="B2" s="105"/>
    </row>
    <row r="3" spans="2:16" ht="15" customHeight="1">
      <c r="B3" s="105" t="s">
        <v>54</v>
      </c>
    </row>
    <row r="4" spans="2:16" ht="15" customHeight="1">
      <c r="B4" s="1" t="s">
        <v>414</v>
      </c>
    </row>
    <row r="5" spans="2:16" ht="21.75" customHeight="1">
      <c r="B5" s="273"/>
      <c r="C5" s="1730" t="s">
        <v>0</v>
      </c>
      <c r="D5" s="1730"/>
      <c r="E5" s="1730"/>
      <c r="F5" s="1730"/>
      <c r="G5" s="1730"/>
      <c r="H5" s="274"/>
      <c r="I5" s="274"/>
      <c r="J5" s="1721" t="s">
        <v>1</v>
      </c>
      <c r="K5" s="1721"/>
      <c r="L5" s="1721"/>
      <c r="M5" s="1636" t="s">
        <v>2</v>
      </c>
      <c r="N5" s="1640"/>
    </row>
    <row r="6" spans="2:16" ht="21" customHeight="1">
      <c r="B6" s="281"/>
      <c r="C6" s="1731" t="s">
        <v>3</v>
      </c>
      <c r="D6" s="1731"/>
      <c r="E6" s="1731"/>
      <c r="F6" s="1731"/>
      <c r="G6" s="1731"/>
      <c r="H6" s="135"/>
      <c r="I6" s="1720"/>
      <c r="J6" s="1720"/>
      <c r="K6" s="1720"/>
      <c r="L6" s="1639"/>
      <c r="M6" s="1639"/>
      <c r="N6" s="1639"/>
    </row>
    <row r="7" spans="2:16" ht="15" customHeight="1">
      <c r="B7" s="281"/>
      <c r="C7" s="1638" t="s">
        <v>501</v>
      </c>
      <c r="D7" s="1728" t="s">
        <v>503</v>
      </c>
      <c r="E7" s="1728"/>
      <c r="F7" s="1634"/>
      <c r="G7" s="1634"/>
      <c r="H7" s="135"/>
      <c r="I7" s="1635"/>
      <c r="J7" s="1635"/>
      <c r="K7" s="1635"/>
      <c r="L7" s="1639"/>
      <c r="M7" s="1639"/>
      <c r="N7" s="1639"/>
    </row>
    <row r="8" spans="2:16" ht="15" customHeight="1">
      <c r="B8" s="102"/>
      <c r="C8" s="220" t="s">
        <v>502</v>
      </c>
      <c r="D8" s="1724" t="s">
        <v>504</v>
      </c>
      <c r="E8" s="1724"/>
      <c r="F8" s="1725" t="s">
        <v>4</v>
      </c>
      <c r="G8" s="1725"/>
      <c r="H8" s="104" t="s">
        <v>452</v>
      </c>
      <c r="I8" s="220" t="s">
        <v>5</v>
      </c>
      <c r="J8" s="220" t="s">
        <v>6</v>
      </c>
      <c r="K8" s="104" t="s">
        <v>452</v>
      </c>
      <c r="L8" s="104" t="s">
        <v>5</v>
      </c>
      <c r="M8" s="104" t="s">
        <v>7</v>
      </c>
      <c r="N8" s="104" t="s">
        <v>452</v>
      </c>
    </row>
    <row r="9" spans="2:16" ht="15" customHeight="1" thickBot="1">
      <c r="B9" s="325" t="s">
        <v>8</v>
      </c>
      <c r="C9" s="199">
        <v>172</v>
      </c>
      <c r="D9" s="1726">
        <v>167</v>
      </c>
      <c r="E9" s="1726"/>
      <c r="F9" s="1727">
        <v>339</v>
      </c>
      <c r="G9" s="1727"/>
      <c r="H9" s="258">
        <v>20</v>
      </c>
      <c r="I9" s="258"/>
      <c r="J9" s="327">
        <v>199</v>
      </c>
      <c r="K9" s="258">
        <v>20</v>
      </c>
      <c r="L9" s="258">
        <v>1</v>
      </c>
      <c r="M9" s="327">
        <v>463</v>
      </c>
      <c r="N9" s="258">
        <v>20</v>
      </c>
    </row>
    <row r="10" spans="2:16" ht="15" customHeight="1" thickBot="1">
      <c r="B10" s="325" t="s">
        <v>9</v>
      </c>
      <c r="C10" s="199">
        <v>371</v>
      </c>
      <c r="D10" s="1722">
        <v>516</v>
      </c>
      <c r="E10" s="1722"/>
      <c r="F10" s="1723">
        <v>887</v>
      </c>
      <c r="G10" s="1723"/>
      <c r="H10" s="258">
        <v>21</v>
      </c>
      <c r="I10" s="258">
        <v>27</v>
      </c>
      <c r="J10" s="327">
        <v>217</v>
      </c>
      <c r="K10" s="258">
        <v>20</v>
      </c>
      <c r="L10" s="258">
        <v>1</v>
      </c>
      <c r="M10" s="327">
        <v>614</v>
      </c>
      <c r="N10" s="258">
        <v>21</v>
      </c>
    </row>
    <row r="11" spans="2:16" ht="15" customHeight="1" thickBot="1">
      <c r="B11" s="325" t="s">
        <v>12</v>
      </c>
      <c r="C11" s="199">
        <v>227</v>
      </c>
      <c r="D11" s="1722">
        <v>197</v>
      </c>
      <c r="E11" s="1722"/>
      <c r="F11" s="1723">
        <v>424</v>
      </c>
      <c r="G11" s="1723"/>
      <c r="H11" s="258">
        <v>21</v>
      </c>
      <c r="I11" s="258"/>
      <c r="J11" s="327">
        <v>344</v>
      </c>
      <c r="K11" s="258">
        <v>20</v>
      </c>
      <c r="L11" s="258">
        <v>1</v>
      </c>
      <c r="M11" s="327">
        <v>345</v>
      </c>
      <c r="N11" s="258">
        <v>21</v>
      </c>
      <c r="P11" s="233"/>
    </row>
    <row r="12" spans="2:16" ht="15" customHeight="1" thickBot="1">
      <c r="B12" s="325" t="s">
        <v>13</v>
      </c>
      <c r="C12" s="199">
        <v>114</v>
      </c>
      <c r="D12" s="1722">
        <v>39</v>
      </c>
      <c r="E12" s="1722"/>
      <c r="F12" s="1723">
        <v>153</v>
      </c>
      <c r="G12" s="1723"/>
      <c r="H12" s="258">
        <v>21</v>
      </c>
      <c r="I12" s="258"/>
      <c r="J12" s="327">
        <v>89</v>
      </c>
      <c r="K12" s="258">
        <v>20</v>
      </c>
      <c r="L12" s="258">
        <v>1</v>
      </c>
      <c r="M12" s="327">
        <v>456</v>
      </c>
      <c r="N12" s="258">
        <v>21</v>
      </c>
      <c r="P12" s="233"/>
    </row>
    <row r="13" spans="2:16" ht="15" customHeight="1" thickBot="1">
      <c r="B13" s="325" t="s">
        <v>345</v>
      </c>
      <c r="C13" s="199" t="s">
        <v>10</v>
      </c>
      <c r="D13" s="1722" t="s">
        <v>10</v>
      </c>
      <c r="E13" s="1722"/>
      <c r="F13" s="1723">
        <v>3985</v>
      </c>
      <c r="G13" s="1723"/>
      <c r="H13" s="258">
        <v>21</v>
      </c>
      <c r="I13" s="258">
        <v>3</v>
      </c>
      <c r="J13" s="327">
        <v>956</v>
      </c>
      <c r="K13" s="258">
        <v>20</v>
      </c>
      <c r="L13" s="258">
        <v>1</v>
      </c>
      <c r="M13" s="327">
        <v>2936</v>
      </c>
      <c r="N13" s="258">
        <v>19</v>
      </c>
    </row>
    <row r="14" spans="2:16" ht="15" customHeight="1" thickBot="1">
      <c r="B14" s="325" t="s">
        <v>15</v>
      </c>
      <c r="C14" s="199">
        <v>1653</v>
      </c>
      <c r="D14" s="1722">
        <v>4610</v>
      </c>
      <c r="E14" s="1722"/>
      <c r="F14" s="1723">
        <f>D14+C14</f>
        <v>6263</v>
      </c>
      <c r="G14" s="1723"/>
      <c r="H14" s="258">
        <v>21</v>
      </c>
      <c r="I14" s="258">
        <v>2</v>
      </c>
      <c r="J14" s="327">
        <v>1288</v>
      </c>
      <c r="K14" s="258">
        <v>20</v>
      </c>
      <c r="L14" s="258">
        <v>2</v>
      </c>
      <c r="M14" s="327">
        <v>3123</v>
      </c>
      <c r="N14" s="258">
        <v>21</v>
      </c>
      <c r="O14" s="233"/>
      <c r="P14" s="200"/>
    </row>
    <row r="15" spans="2:16" ht="15" customHeight="1" thickBot="1">
      <c r="B15" s="325" t="s">
        <v>16</v>
      </c>
      <c r="C15" s="199"/>
      <c r="D15" s="1722"/>
      <c r="E15" s="1722"/>
      <c r="F15" s="1723">
        <v>415</v>
      </c>
      <c r="G15" s="1723"/>
      <c r="H15" s="258">
        <v>10</v>
      </c>
      <c r="I15" s="258"/>
      <c r="J15" s="327">
        <v>37</v>
      </c>
      <c r="K15" s="258">
        <v>20</v>
      </c>
      <c r="L15" s="258">
        <v>1</v>
      </c>
      <c r="M15" s="327">
        <v>133</v>
      </c>
      <c r="N15" s="258">
        <v>10</v>
      </c>
      <c r="O15" s="233"/>
    </row>
    <row r="16" spans="2:16" ht="15" customHeight="1" thickBot="1">
      <c r="B16" s="325" t="s">
        <v>17</v>
      </c>
      <c r="C16" s="1643">
        <v>5443</v>
      </c>
      <c r="D16" s="1729">
        <v>7282</v>
      </c>
      <c r="E16" s="1729"/>
      <c r="F16" s="1723">
        <v>12724</v>
      </c>
      <c r="G16" s="1723"/>
      <c r="H16" s="258">
        <v>10</v>
      </c>
      <c r="I16" s="258">
        <v>5</v>
      </c>
      <c r="J16" s="327">
        <v>1231</v>
      </c>
      <c r="K16" s="258">
        <v>20</v>
      </c>
      <c r="L16" s="258">
        <v>1</v>
      </c>
      <c r="M16" s="327">
        <v>14093</v>
      </c>
      <c r="N16" s="258">
        <v>10</v>
      </c>
    </row>
    <row r="17" spans="2:20" ht="15" customHeight="1" thickBot="1">
      <c r="B17" s="325" t="s">
        <v>18</v>
      </c>
      <c r="C17" s="199">
        <v>4060</v>
      </c>
      <c r="D17" s="1722">
        <v>3810</v>
      </c>
      <c r="E17" s="1722"/>
      <c r="F17" s="1723">
        <v>7870</v>
      </c>
      <c r="G17" s="1723"/>
      <c r="H17" s="258">
        <v>21</v>
      </c>
      <c r="I17" s="258"/>
      <c r="J17" s="327">
        <v>2260</v>
      </c>
      <c r="K17" s="258">
        <v>20</v>
      </c>
      <c r="L17" s="258">
        <v>1</v>
      </c>
      <c r="M17" s="327">
        <v>3330</v>
      </c>
      <c r="N17" s="258">
        <v>21</v>
      </c>
    </row>
    <row r="18" spans="2:20" ht="15" customHeight="1" thickBot="1">
      <c r="B18" s="325" t="s">
        <v>19</v>
      </c>
      <c r="C18" s="1643">
        <v>81</v>
      </c>
      <c r="D18" s="1729"/>
      <c r="E18" s="1729"/>
      <c r="F18" s="1723">
        <v>81</v>
      </c>
      <c r="G18" s="1723"/>
      <c r="H18" s="258">
        <v>20</v>
      </c>
      <c r="I18" s="258"/>
      <c r="J18" s="327">
        <v>24</v>
      </c>
      <c r="K18" s="258">
        <v>20</v>
      </c>
      <c r="L18" s="258">
        <v>1</v>
      </c>
      <c r="M18" s="327">
        <v>132</v>
      </c>
      <c r="N18" s="258">
        <v>18</v>
      </c>
    </row>
    <row r="19" spans="2:20" ht="15" customHeight="1" thickBot="1">
      <c r="B19" s="325" t="s">
        <v>20</v>
      </c>
      <c r="C19" s="1643">
        <v>1585</v>
      </c>
      <c r="D19" s="1729">
        <v>3849</v>
      </c>
      <c r="E19" s="1729"/>
      <c r="F19" s="1723">
        <v>5434</v>
      </c>
      <c r="G19" s="1723"/>
      <c r="H19" s="258">
        <v>18</v>
      </c>
      <c r="I19" s="258">
        <v>6</v>
      </c>
      <c r="J19" s="327">
        <v>143</v>
      </c>
      <c r="K19" s="258">
        <v>20</v>
      </c>
      <c r="L19" s="258">
        <v>1</v>
      </c>
      <c r="M19" s="327" t="s">
        <v>79</v>
      </c>
      <c r="N19" s="258"/>
    </row>
    <row r="20" spans="2:20" ht="15" customHeight="1" thickBot="1">
      <c r="B20" s="325" t="s">
        <v>21</v>
      </c>
      <c r="C20" s="199">
        <v>610</v>
      </c>
      <c r="D20" s="1722">
        <v>1090</v>
      </c>
      <c r="E20" s="1722"/>
      <c r="F20" s="1723">
        <v>1700</v>
      </c>
      <c r="G20" s="1723"/>
      <c r="H20" s="258">
        <v>10</v>
      </c>
      <c r="I20" s="258"/>
      <c r="J20" s="327">
        <v>196</v>
      </c>
      <c r="K20" s="258">
        <v>20</v>
      </c>
      <c r="L20" s="258">
        <v>1</v>
      </c>
      <c r="M20" s="327" t="s">
        <v>79</v>
      </c>
      <c r="N20" s="258"/>
    </row>
    <row r="21" spans="2:20" ht="15" customHeight="1" thickBot="1">
      <c r="B21" s="325" t="s">
        <v>22</v>
      </c>
      <c r="C21" s="199">
        <v>3079</v>
      </c>
      <c r="D21" s="1722">
        <v>3005</v>
      </c>
      <c r="E21" s="1722"/>
      <c r="F21" s="1723">
        <v>6084</v>
      </c>
      <c r="G21" s="1723"/>
      <c r="H21" s="258">
        <v>20</v>
      </c>
      <c r="I21" s="258"/>
      <c r="J21" s="327">
        <v>692</v>
      </c>
      <c r="K21" s="258">
        <v>20</v>
      </c>
      <c r="L21" s="258">
        <v>1</v>
      </c>
      <c r="M21" s="327" t="s">
        <v>79</v>
      </c>
      <c r="N21" s="258"/>
      <c r="Q21" s="1644"/>
      <c r="R21" s="186"/>
      <c r="S21" s="186"/>
      <c r="T21" s="186"/>
    </row>
    <row r="22" spans="2:20" ht="15" customHeight="1" thickBot="1">
      <c r="B22" s="325" t="s">
        <v>23</v>
      </c>
      <c r="C22" s="199">
        <v>127</v>
      </c>
      <c r="D22" s="1722">
        <v>254</v>
      </c>
      <c r="E22" s="1722"/>
      <c r="F22" s="1723">
        <v>381</v>
      </c>
      <c r="G22" s="1723"/>
      <c r="H22" s="258">
        <v>20</v>
      </c>
      <c r="I22" s="258"/>
      <c r="J22" s="327">
        <v>149</v>
      </c>
      <c r="K22" s="258">
        <v>20</v>
      </c>
      <c r="L22" s="258">
        <v>1</v>
      </c>
      <c r="M22" s="327">
        <v>662</v>
      </c>
      <c r="N22" s="258">
        <v>20</v>
      </c>
      <c r="Q22" s="1644"/>
      <c r="R22" s="186"/>
      <c r="S22" s="1644"/>
      <c r="T22" s="186"/>
    </row>
    <row r="23" spans="2:20" ht="15" customHeight="1" thickBot="1">
      <c r="B23" s="325" t="s">
        <v>24</v>
      </c>
      <c r="C23" s="199">
        <v>126</v>
      </c>
      <c r="D23" s="1722"/>
      <c r="E23" s="1722"/>
      <c r="F23" s="1723">
        <v>126</v>
      </c>
      <c r="G23" s="1723"/>
      <c r="H23" s="258">
        <v>21</v>
      </c>
      <c r="I23" s="258">
        <v>7</v>
      </c>
      <c r="J23" s="327">
        <v>300</v>
      </c>
      <c r="K23" s="258">
        <v>20</v>
      </c>
      <c r="L23" s="258">
        <v>1</v>
      </c>
      <c r="M23" s="327">
        <v>327</v>
      </c>
      <c r="N23" s="258">
        <v>21</v>
      </c>
      <c r="Q23" s="186"/>
      <c r="R23" s="186"/>
      <c r="S23" s="186"/>
      <c r="T23" s="186"/>
    </row>
    <row r="24" spans="2:20" ht="15" customHeight="1" thickBot="1">
      <c r="B24" s="325" t="s">
        <v>25</v>
      </c>
      <c r="C24" s="199">
        <v>473</v>
      </c>
      <c r="D24" s="1722">
        <v>7100</v>
      </c>
      <c r="E24" s="1722"/>
      <c r="F24" s="1723">
        <v>7573</v>
      </c>
      <c r="G24" s="1723"/>
      <c r="H24" s="258">
        <v>21</v>
      </c>
      <c r="I24" s="258">
        <v>8</v>
      </c>
      <c r="J24" s="327">
        <v>517</v>
      </c>
      <c r="K24" s="258">
        <v>21</v>
      </c>
      <c r="L24" s="258">
        <v>8</v>
      </c>
      <c r="M24" s="327"/>
      <c r="N24" s="258"/>
      <c r="Q24" s="1644"/>
      <c r="R24" s="1644"/>
      <c r="S24" s="186"/>
      <c r="T24" s="186"/>
    </row>
    <row r="25" spans="2:20" ht="15" customHeight="1" thickBot="1">
      <c r="B25" s="2" t="s">
        <v>26</v>
      </c>
      <c r="C25" s="83"/>
      <c r="D25" s="1732"/>
      <c r="E25" s="1732"/>
      <c r="F25" s="1733">
        <v>60000</v>
      </c>
      <c r="G25" s="1733"/>
      <c r="H25" s="45"/>
      <c r="I25" s="45" t="s">
        <v>11</v>
      </c>
      <c r="J25" s="144">
        <v>10000</v>
      </c>
      <c r="K25" s="149"/>
      <c r="L25" s="45" t="s">
        <v>11</v>
      </c>
      <c r="M25" s="144">
        <v>30000</v>
      </c>
      <c r="N25" s="143" t="s">
        <v>11</v>
      </c>
      <c r="Q25" s="186"/>
      <c r="R25" s="186"/>
      <c r="S25" s="186"/>
      <c r="T25" s="186"/>
    </row>
    <row r="26" spans="2:20" ht="15" customHeight="1" thickBot="1">
      <c r="B26" s="325" t="s">
        <v>27</v>
      </c>
      <c r="C26" s="199">
        <v>1748</v>
      </c>
      <c r="D26" s="1722">
        <v>1000</v>
      </c>
      <c r="E26" s="1722"/>
      <c r="F26" s="1723">
        <v>2748</v>
      </c>
      <c r="G26" s="1723"/>
      <c r="H26" s="326">
        <v>4</v>
      </c>
      <c r="I26" s="258">
        <v>9</v>
      </c>
      <c r="J26" s="327" t="s">
        <v>79</v>
      </c>
      <c r="K26" s="326"/>
      <c r="L26" s="326"/>
      <c r="M26" s="328" t="s">
        <v>79</v>
      </c>
      <c r="N26" s="326"/>
    </row>
    <row r="27" spans="2:20" ht="15" customHeight="1" thickBot="1">
      <c r="B27" s="325" t="s">
        <v>28</v>
      </c>
      <c r="C27" s="199">
        <v>1444</v>
      </c>
      <c r="D27" s="352"/>
      <c r="E27" s="352">
        <v>4034</v>
      </c>
      <c r="F27" s="1723">
        <v>5478</v>
      </c>
      <c r="G27" s="1723"/>
      <c r="H27" s="329" t="s">
        <v>2467</v>
      </c>
      <c r="I27" s="258">
        <v>10</v>
      </c>
      <c r="J27" s="330" t="s">
        <v>79</v>
      </c>
      <c r="K27" s="326"/>
      <c r="L27" s="326"/>
      <c r="M27" s="328" t="s">
        <v>79</v>
      </c>
      <c r="N27" s="326"/>
    </row>
    <row r="28" spans="2:20" ht="15" customHeight="1" thickBot="1">
      <c r="B28" s="354" t="s">
        <v>29</v>
      </c>
      <c r="C28" s="355"/>
      <c r="D28" s="1734"/>
      <c r="E28" s="1734"/>
      <c r="F28" s="1734">
        <v>8500</v>
      </c>
      <c r="G28" s="1734"/>
      <c r="H28" s="143"/>
      <c r="I28" s="45" t="s">
        <v>11</v>
      </c>
      <c r="J28" s="144"/>
      <c r="K28" s="149"/>
      <c r="L28" s="143"/>
      <c r="M28" s="150"/>
      <c r="N28" s="143"/>
    </row>
    <row r="29" spans="2:20" ht="15" customHeight="1" thickBot="1">
      <c r="B29" s="325" t="s">
        <v>30</v>
      </c>
      <c r="C29" s="199"/>
      <c r="D29" s="352"/>
      <c r="E29" s="352"/>
      <c r="F29" s="1723">
        <v>1695</v>
      </c>
      <c r="G29" s="1723"/>
      <c r="H29" s="258">
        <v>17</v>
      </c>
      <c r="I29" s="258">
        <v>25</v>
      </c>
      <c r="J29" s="327">
        <v>245</v>
      </c>
      <c r="K29" s="258">
        <v>21</v>
      </c>
      <c r="L29" s="258">
        <v>4</v>
      </c>
      <c r="M29" s="327" t="s">
        <v>79</v>
      </c>
      <c r="N29" s="258"/>
    </row>
    <row r="30" spans="2:20" ht="15" customHeight="1" thickBot="1">
      <c r="B30" s="325" t="s">
        <v>31</v>
      </c>
      <c r="C30" s="199"/>
      <c r="D30" s="352"/>
      <c r="E30" s="352"/>
      <c r="F30" s="1723">
        <v>4039</v>
      </c>
      <c r="G30" s="1723"/>
      <c r="H30" s="258">
        <v>12</v>
      </c>
      <c r="I30" s="258"/>
      <c r="J30" s="327">
        <v>613</v>
      </c>
      <c r="K30" s="258">
        <v>21</v>
      </c>
      <c r="L30" s="258">
        <v>11</v>
      </c>
      <c r="M30" s="327" t="s">
        <v>79</v>
      </c>
      <c r="N30" s="258"/>
      <c r="P30" s="200"/>
    </row>
    <row r="31" spans="2:20" ht="15" customHeight="1" thickBot="1">
      <c r="B31" s="325" t="s">
        <v>32</v>
      </c>
      <c r="C31" s="199"/>
      <c r="D31" s="352"/>
      <c r="E31" s="352"/>
      <c r="F31" s="1723">
        <v>11461</v>
      </c>
      <c r="G31" s="1723"/>
      <c r="H31" s="258">
        <v>7</v>
      </c>
      <c r="I31" s="258">
        <v>12</v>
      </c>
      <c r="J31" s="327">
        <v>92</v>
      </c>
      <c r="K31" s="258">
        <v>21</v>
      </c>
      <c r="L31" s="258">
        <v>4</v>
      </c>
      <c r="M31" s="327" t="s">
        <v>79</v>
      </c>
      <c r="N31" s="258"/>
    </row>
    <row r="32" spans="2:20" ht="15" customHeight="1" thickBot="1">
      <c r="B32" s="353" t="s">
        <v>33</v>
      </c>
      <c r="C32" s="1631"/>
      <c r="D32" s="1734"/>
      <c r="E32" s="1734"/>
      <c r="F32" s="1734">
        <v>18000</v>
      </c>
      <c r="G32" s="1734"/>
      <c r="H32" s="289"/>
      <c r="I32" s="290" t="s">
        <v>11</v>
      </c>
      <c r="J32" s="291">
        <v>1000</v>
      </c>
      <c r="K32" s="289"/>
      <c r="L32" s="289" t="s">
        <v>11</v>
      </c>
      <c r="M32" s="292"/>
      <c r="N32" s="289"/>
    </row>
    <row r="33" spans="2:16" ht="15.75" thickBot="1">
      <c r="B33" s="325" t="s">
        <v>34</v>
      </c>
      <c r="C33" s="199">
        <v>330</v>
      </c>
      <c r="D33" s="199"/>
      <c r="E33" s="199">
        <v>3934</v>
      </c>
      <c r="F33" s="323"/>
      <c r="G33" s="346">
        <v>4264</v>
      </c>
      <c r="H33" s="258" t="s">
        <v>2468</v>
      </c>
      <c r="I33" s="258"/>
      <c r="J33" s="327"/>
      <c r="K33" s="258"/>
      <c r="L33" s="258"/>
      <c r="M33" s="327">
        <v>547</v>
      </c>
      <c r="N33" s="258" t="s">
        <v>2468</v>
      </c>
    </row>
    <row r="34" spans="2:16" ht="15" customHeight="1" thickBot="1">
      <c r="B34" s="325" t="s">
        <v>35</v>
      </c>
      <c r="C34" s="199"/>
      <c r="D34" s="199"/>
      <c r="E34" s="199"/>
      <c r="F34" s="323"/>
      <c r="G34" s="1706">
        <v>183309</v>
      </c>
      <c r="H34" s="1707" t="s">
        <v>583</v>
      </c>
      <c r="I34" s="1708">
        <v>13</v>
      </c>
      <c r="J34" s="1709">
        <v>8168</v>
      </c>
      <c r="K34" s="1708">
        <v>20</v>
      </c>
      <c r="L34" s="1708">
        <v>13</v>
      </c>
      <c r="M34" s="328">
        <v>74925</v>
      </c>
      <c r="N34" s="326">
        <v>20</v>
      </c>
    </row>
    <row r="35" spans="2:16" ht="15" customHeight="1" thickBot="1">
      <c r="B35" s="325" t="s">
        <v>36</v>
      </c>
      <c r="C35" s="199"/>
      <c r="D35" s="352"/>
      <c r="E35" s="352"/>
      <c r="F35" s="323"/>
      <c r="G35" s="346">
        <v>4886</v>
      </c>
      <c r="H35" s="258">
        <v>20</v>
      </c>
      <c r="I35" s="258"/>
      <c r="J35" s="327"/>
      <c r="K35" s="258"/>
      <c r="L35" s="258"/>
      <c r="M35" s="327"/>
      <c r="N35" s="258"/>
    </row>
    <row r="36" spans="2:16" ht="15" customHeight="1" thickBot="1">
      <c r="B36" s="325" t="s">
        <v>37</v>
      </c>
      <c r="C36" s="199"/>
      <c r="D36" s="352"/>
      <c r="E36" s="352"/>
      <c r="F36" s="323"/>
      <c r="G36" s="346">
        <v>322000</v>
      </c>
      <c r="H36" s="258" t="s">
        <v>2468</v>
      </c>
      <c r="I36" s="258">
        <v>14</v>
      </c>
      <c r="J36" s="327"/>
      <c r="K36" s="258"/>
      <c r="L36" s="258"/>
      <c r="M36" s="327"/>
      <c r="N36" s="258"/>
      <c r="P36" s="200"/>
    </row>
    <row r="37" spans="2:16" ht="15" customHeight="1" thickBot="1">
      <c r="B37" s="325" t="s">
        <v>398</v>
      </c>
      <c r="C37" s="199">
        <v>3070</v>
      </c>
      <c r="D37" s="352"/>
      <c r="E37" s="352">
        <v>2879</v>
      </c>
      <c r="F37" s="323"/>
      <c r="G37" s="346">
        <v>5949</v>
      </c>
      <c r="H37" s="258">
        <v>20</v>
      </c>
      <c r="I37" s="258">
        <v>26</v>
      </c>
      <c r="J37" s="327"/>
      <c r="K37" s="258"/>
      <c r="L37" s="258"/>
      <c r="M37" s="327">
        <v>22232</v>
      </c>
      <c r="N37" s="258">
        <v>20</v>
      </c>
    </row>
    <row r="38" spans="2:16" ht="15" customHeight="1" thickBot="1">
      <c r="B38" s="325" t="s">
        <v>38</v>
      </c>
      <c r="C38" s="199"/>
      <c r="D38" s="352"/>
      <c r="E38" s="352"/>
      <c r="F38" s="323"/>
      <c r="G38" s="346">
        <v>17285</v>
      </c>
      <c r="H38" s="258">
        <v>19</v>
      </c>
      <c r="I38" s="258">
        <v>15</v>
      </c>
      <c r="J38" s="327"/>
      <c r="K38" s="258"/>
      <c r="L38" s="258"/>
      <c r="M38" s="327"/>
      <c r="N38" s="258"/>
    </row>
    <row r="39" spans="2:16" ht="15" customHeight="1" thickBot="1">
      <c r="B39" s="325" t="s">
        <v>350</v>
      </c>
      <c r="C39" s="199"/>
      <c r="D39" s="352"/>
      <c r="E39" s="352"/>
      <c r="F39" s="323"/>
      <c r="G39" s="346">
        <v>2387</v>
      </c>
      <c r="H39" s="258">
        <v>21</v>
      </c>
      <c r="I39" s="258">
        <v>16</v>
      </c>
      <c r="J39" s="327"/>
      <c r="K39" s="258"/>
      <c r="L39" s="258"/>
      <c r="M39" s="327"/>
      <c r="N39" s="258"/>
    </row>
    <row r="40" spans="2:16" ht="15" customHeight="1" thickBot="1">
      <c r="B40" s="325" t="s">
        <v>562</v>
      </c>
      <c r="C40" s="199"/>
      <c r="D40" s="352"/>
      <c r="E40" s="352"/>
      <c r="F40" s="323"/>
      <c r="G40" s="346">
        <v>2627</v>
      </c>
      <c r="H40" s="258">
        <v>20</v>
      </c>
      <c r="I40" s="258">
        <v>28</v>
      </c>
      <c r="J40" s="327"/>
      <c r="K40" s="258"/>
      <c r="L40" s="258"/>
      <c r="M40" s="327"/>
      <c r="N40" s="258"/>
    </row>
    <row r="41" spans="2:16" ht="15" customHeight="1" thickBot="1">
      <c r="B41" s="325" t="s">
        <v>39</v>
      </c>
      <c r="C41" s="199"/>
      <c r="D41" s="352"/>
      <c r="E41" s="352"/>
      <c r="F41" s="323"/>
      <c r="G41" s="346">
        <v>12324</v>
      </c>
      <c r="H41" s="258">
        <v>13</v>
      </c>
      <c r="I41" s="258">
        <v>17</v>
      </c>
      <c r="J41" s="327"/>
      <c r="K41" s="258"/>
      <c r="L41" s="258"/>
      <c r="M41" s="327"/>
      <c r="N41" s="258"/>
      <c r="O41" s="87"/>
      <c r="P41" s="356"/>
    </row>
    <row r="42" spans="2:16" ht="15" customHeight="1" thickBot="1">
      <c r="B42" s="325" t="s">
        <v>40</v>
      </c>
      <c r="C42" s="199"/>
      <c r="D42" s="352"/>
      <c r="E42" s="352"/>
      <c r="F42" s="323"/>
      <c r="G42" s="346">
        <v>4500</v>
      </c>
      <c r="H42" s="258">
        <v>8</v>
      </c>
      <c r="I42" s="258">
        <v>18</v>
      </c>
      <c r="J42" s="327"/>
      <c r="K42" s="258"/>
      <c r="L42" s="258"/>
      <c r="M42" s="327"/>
      <c r="N42" s="258"/>
      <c r="O42" s="87"/>
      <c r="P42" s="87"/>
    </row>
    <row r="43" spans="2:16" ht="15" customHeight="1" thickBot="1">
      <c r="B43" s="2" t="s">
        <v>41</v>
      </c>
      <c r="C43" s="83"/>
      <c r="D43" s="1633"/>
      <c r="E43" s="1633"/>
      <c r="F43" s="323"/>
      <c r="G43" s="323">
        <v>570000</v>
      </c>
      <c r="H43" s="45"/>
      <c r="I43" s="45" t="s">
        <v>11</v>
      </c>
      <c r="J43" s="144">
        <v>15000</v>
      </c>
      <c r="K43" s="149"/>
      <c r="L43" s="45" t="s">
        <v>11</v>
      </c>
      <c r="M43" s="144">
        <v>150000</v>
      </c>
      <c r="N43" s="45" t="s">
        <v>11</v>
      </c>
      <c r="O43" s="88"/>
      <c r="P43" s="88"/>
    </row>
    <row r="44" spans="2:16" ht="15" customHeight="1" thickBot="1">
      <c r="B44" s="325" t="s">
        <v>42</v>
      </c>
      <c r="C44" s="199">
        <v>670</v>
      </c>
      <c r="D44" s="352"/>
      <c r="E44" s="352">
        <v>449</v>
      </c>
      <c r="F44" s="323"/>
      <c r="G44" s="346">
        <v>1119</v>
      </c>
      <c r="H44" s="258">
        <v>21</v>
      </c>
      <c r="I44" s="258"/>
      <c r="J44" s="327">
        <v>1438</v>
      </c>
      <c r="K44" s="258">
        <v>21</v>
      </c>
      <c r="L44" s="258">
        <v>20</v>
      </c>
      <c r="M44" s="327">
        <v>1746</v>
      </c>
      <c r="N44" s="258">
        <v>21</v>
      </c>
      <c r="O44" s="88"/>
      <c r="P44" s="200"/>
    </row>
    <row r="45" spans="2:16" ht="15" customHeight="1" thickBot="1">
      <c r="B45" s="325" t="s">
        <v>43</v>
      </c>
      <c r="C45" s="199">
        <v>8232</v>
      </c>
      <c r="D45" s="352"/>
      <c r="E45" s="352">
        <v>22652</v>
      </c>
      <c r="F45" s="323"/>
      <c r="G45" s="346">
        <v>30884</v>
      </c>
      <c r="H45" s="258">
        <v>21</v>
      </c>
      <c r="I45" s="258">
        <v>19</v>
      </c>
      <c r="J45" s="327">
        <v>3297</v>
      </c>
      <c r="K45" s="258">
        <v>17</v>
      </c>
      <c r="L45" s="258">
        <v>19</v>
      </c>
      <c r="M45" s="327">
        <v>39300</v>
      </c>
      <c r="N45" s="258">
        <v>17</v>
      </c>
      <c r="O45" s="88"/>
    </row>
    <row r="46" spans="2:16" ht="15" customHeight="1" thickBot="1">
      <c r="B46" s="2" t="s">
        <v>44</v>
      </c>
      <c r="C46" s="346"/>
      <c r="D46" s="1632"/>
      <c r="E46" s="1632"/>
      <c r="F46" s="323"/>
      <c r="G46" s="323">
        <v>33000</v>
      </c>
      <c r="H46" s="45"/>
      <c r="I46" s="45" t="s">
        <v>11</v>
      </c>
      <c r="J46" s="144">
        <v>5000</v>
      </c>
      <c r="K46" s="45"/>
      <c r="L46" s="45" t="s">
        <v>11</v>
      </c>
      <c r="M46" s="144">
        <v>42000</v>
      </c>
      <c r="N46" s="45" t="s">
        <v>11</v>
      </c>
      <c r="O46" s="88"/>
    </row>
    <row r="47" spans="2:16" ht="15" customHeight="1" thickBot="1">
      <c r="B47" s="325" t="s">
        <v>45</v>
      </c>
      <c r="C47" s="199"/>
      <c r="D47" s="352"/>
      <c r="E47" s="352"/>
      <c r="F47" s="323"/>
      <c r="G47" s="346">
        <v>15600</v>
      </c>
      <c r="H47" s="258">
        <v>20</v>
      </c>
      <c r="I47" s="258">
        <v>21</v>
      </c>
      <c r="J47" s="327" t="s">
        <v>79</v>
      </c>
      <c r="K47" s="258"/>
      <c r="L47" s="258"/>
      <c r="M47" s="327">
        <v>8300</v>
      </c>
      <c r="N47" s="258">
        <v>20</v>
      </c>
      <c r="O47" s="88"/>
    </row>
    <row r="48" spans="2:16" ht="15" customHeight="1" thickBot="1">
      <c r="B48" s="325" t="s">
        <v>46</v>
      </c>
      <c r="C48" s="199"/>
      <c r="D48" s="352"/>
      <c r="E48" s="352"/>
      <c r="F48" s="323"/>
      <c r="G48" s="346">
        <v>8900</v>
      </c>
      <c r="H48" s="258">
        <v>21</v>
      </c>
      <c r="I48" s="258"/>
      <c r="J48" s="327">
        <v>1460</v>
      </c>
      <c r="K48" s="258">
        <v>21</v>
      </c>
      <c r="L48" s="258">
        <v>4</v>
      </c>
      <c r="M48" s="327" t="s">
        <v>79</v>
      </c>
      <c r="N48" s="258"/>
      <c r="O48" s="88"/>
      <c r="P48" s="200"/>
    </row>
    <row r="49" spans="2:15" ht="15" customHeight="1" thickBot="1">
      <c r="B49" s="325" t="s">
        <v>47</v>
      </c>
      <c r="C49" s="199"/>
      <c r="D49" s="352"/>
      <c r="E49" s="352"/>
      <c r="F49" s="323"/>
      <c r="G49" s="346">
        <v>3600</v>
      </c>
      <c r="H49" s="258">
        <v>18</v>
      </c>
      <c r="I49" s="258">
        <v>22</v>
      </c>
      <c r="J49" s="327">
        <v>148</v>
      </c>
      <c r="K49" s="258">
        <v>21</v>
      </c>
      <c r="L49" s="258">
        <v>4</v>
      </c>
      <c r="M49" s="327" t="s">
        <v>79</v>
      </c>
      <c r="N49" s="258"/>
      <c r="O49" s="88"/>
    </row>
    <row r="50" spans="2:15" ht="15" customHeight="1" thickBot="1">
      <c r="B50" s="325" t="s">
        <v>48</v>
      </c>
      <c r="C50" s="199">
        <v>6579</v>
      </c>
      <c r="D50" s="352"/>
      <c r="E50" s="352">
        <v>885</v>
      </c>
      <c r="F50" s="323"/>
      <c r="G50" s="346">
        <v>7467</v>
      </c>
      <c r="H50" s="258">
        <v>21</v>
      </c>
      <c r="I50" s="258">
        <v>23</v>
      </c>
      <c r="J50" s="327">
        <v>784</v>
      </c>
      <c r="K50" s="258">
        <v>21</v>
      </c>
      <c r="L50" s="258">
        <v>4</v>
      </c>
      <c r="M50" s="327" t="s">
        <v>79</v>
      </c>
      <c r="N50" s="258"/>
      <c r="O50" s="88"/>
    </row>
    <row r="51" spans="2:15" ht="15" customHeight="1" thickBot="1">
      <c r="B51" s="325" t="s">
        <v>49</v>
      </c>
      <c r="C51" s="199">
        <v>1684</v>
      </c>
      <c r="D51" s="352"/>
      <c r="E51" s="352">
        <v>7360</v>
      </c>
      <c r="F51" s="323"/>
      <c r="G51" s="346">
        <v>9044</v>
      </c>
      <c r="H51" s="258">
        <v>21</v>
      </c>
      <c r="I51" s="258">
        <v>24</v>
      </c>
      <c r="J51" s="327" t="s">
        <v>79</v>
      </c>
      <c r="K51" s="258"/>
      <c r="L51" s="258"/>
      <c r="M51" s="327" t="s">
        <v>79</v>
      </c>
      <c r="N51" s="258"/>
      <c r="O51" s="88"/>
    </row>
    <row r="52" spans="2:15" ht="15" customHeight="1" thickBot="1">
      <c r="B52" s="1737" t="s">
        <v>50</v>
      </c>
      <c r="C52" s="1737"/>
      <c r="D52" s="1738"/>
      <c r="E52" s="1738"/>
      <c r="F52" s="1739"/>
      <c r="G52" s="58">
        <v>46000</v>
      </c>
      <c r="H52" s="4"/>
      <c r="I52" s="4" t="s">
        <v>11</v>
      </c>
      <c r="J52" s="145">
        <v>3000</v>
      </c>
      <c r="K52" s="357"/>
      <c r="L52" s="357" t="s">
        <v>11</v>
      </c>
      <c r="M52" s="145">
        <v>18000</v>
      </c>
      <c r="N52" s="4" t="s">
        <v>11</v>
      </c>
    </row>
    <row r="53" spans="2:15" ht="15" customHeight="1" thickTop="1">
      <c r="B53" s="46" t="s">
        <v>51</v>
      </c>
      <c r="C53" s="1735"/>
      <c r="D53" s="1735"/>
      <c r="E53" s="1736">
        <f>G52+G46+G43+F32+F28+F25</f>
        <v>735500</v>
      </c>
      <c r="F53" s="1736"/>
      <c r="G53" s="1736"/>
      <c r="H53" s="1639"/>
      <c r="I53" s="3" t="s">
        <v>11</v>
      </c>
      <c r="J53" s="1641">
        <f>J52+J46+J43+J32+J25</f>
        <v>34000</v>
      </c>
      <c r="K53" s="1641">
        <f t="shared" ref="K53" si="0">K52+K46+K43+K32+K25</f>
        <v>0</v>
      </c>
      <c r="L53" s="3" t="s">
        <v>11</v>
      </c>
      <c r="M53" s="1641">
        <v>300000</v>
      </c>
      <c r="N53" s="3" t="s">
        <v>11</v>
      </c>
    </row>
    <row r="54" spans="2:15" ht="12" customHeight="1">
      <c r="B54" s="115" t="s">
        <v>417</v>
      </c>
    </row>
    <row r="55" spans="2:15" ht="12" customHeight="1">
      <c r="B55" s="115" t="s">
        <v>418</v>
      </c>
    </row>
    <row r="56" spans="2:15" ht="12" customHeight="1">
      <c r="B56" s="115" t="s">
        <v>52</v>
      </c>
    </row>
    <row r="57" spans="2:15" ht="12" customHeight="1">
      <c r="B57" s="115"/>
    </row>
    <row r="58" spans="2:15" ht="12" customHeight="1">
      <c r="B58" s="115" t="s">
        <v>508</v>
      </c>
    </row>
    <row r="59" spans="2:15" ht="12" customHeight="1">
      <c r="B59" s="185" t="s">
        <v>507</v>
      </c>
      <c r="C59" s="186"/>
    </row>
    <row r="60" spans="2:15" ht="12" customHeight="1">
      <c r="B60" s="187" t="s">
        <v>2469</v>
      </c>
      <c r="C60" s="186"/>
    </row>
    <row r="61" spans="2:15" ht="12" customHeight="1">
      <c r="B61" s="185" t="s">
        <v>518</v>
      </c>
      <c r="C61" s="186"/>
    </row>
    <row r="62" spans="2:15" ht="12" customHeight="1">
      <c r="B62" s="185" t="s">
        <v>521</v>
      </c>
      <c r="C62" s="186"/>
    </row>
    <row r="63" spans="2:15" ht="12" customHeight="1">
      <c r="B63" s="185" t="s">
        <v>351</v>
      </c>
      <c r="C63" s="186"/>
    </row>
    <row r="64" spans="2:15" ht="12" customHeight="1">
      <c r="B64" s="187" t="s">
        <v>570</v>
      </c>
      <c r="C64" s="186"/>
    </row>
    <row r="65" spans="2:3" ht="15" customHeight="1">
      <c r="B65" s="187" t="s">
        <v>353</v>
      </c>
      <c r="C65" s="186"/>
    </row>
    <row r="66" spans="2:3" ht="12" customHeight="1">
      <c r="B66" s="187" t="s">
        <v>515</v>
      </c>
      <c r="C66" s="186"/>
    </row>
    <row r="67" spans="2:3" ht="12" customHeight="1">
      <c r="B67" s="187" t="s">
        <v>422</v>
      </c>
      <c r="C67" s="186"/>
    </row>
    <row r="68" spans="2:3" ht="12" customHeight="1">
      <c r="B68" s="187" t="s">
        <v>488</v>
      </c>
      <c r="C68" s="186"/>
    </row>
    <row r="69" spans="2:3" ht="12" customHeight="1">
      <c r="B69" s="187" t="s">
        <v>453</v>
      </c>
      <c r="C69" s="186"/>
    </row>
    <row r="70" spans="2:3" ht="12" customHeight="1">
      <c r="B70" s="187" t="s">
        <v>423</v>
      </c>
      <c r="C70" s="186"/>
    </row>
    <row r="71" spans="2:3" ht="12" customHeight="1">
      <c r="B71" s="187" t="s">
        <v>2470</v>
      </c>
      <c r="C71" s="186"/>
    </row>
    <row r="72" spans="2:3" ht="12" customHeight="1">
      <c r="B72" s="187" t="s">
        <v>424</v>
      </c>
      <c r="C72" s="186"/>
    </row>
    <row r="73" spans="2:3" ht="12" customHeight="1">
      <c r="B73" s="187" t="s">
        <v>520</v>
      </c>
      <c r="C73" s="186"/>
    </row>
    <row r="74" spans="2:3" ht="12" customHeight="1">
      <c r="B74" s="187" t="s">
        <v>523</v>
      </c>
      <c r="C74" s="186"/>
    </row>
    <row r="75" spans="2:3" ht="12" customHeight="1">
      <c r="B75" s="187" t="s">
        <v>425</v>
      </c>
      <c r="C75" s="186"/>
    </row>
    <row r="76" spans="2:3" ht="12" customHeight="1">
      <c r="B76" s="187" t="s">
        <v>426</v>
      </c>
      <c r="C76" s="186"/>
    </row>
    <row r="77" spans="2:3" ht="12" customHeight="1">
      <c r="B77" s="187" t="s">
        <v>2471</v>
      </c>
      <c r="C77" s="186"/>
    </row>
    <row r="78" spans="2:3" ht="12" customHeight="1">
      <c r="B78" s="187" t="s">
        <v>427</v>
      </c>
      <c r="C78" s="186"/>
    </row>
    <row r="79" spans="2:3" ht="12" customHeight="1">
      <c r="B79" s="187" t="s">
        <v>524</v>
      </c>
      <c r="C79" s="186"/>
    </row>
    <row r="80" spans="2:3" ht="12" customHeight="1">
      <c r="B80" s="187" t="s">
        <v>552</v>
      </c>
      <c r="C80" s="186"/>
    </row>
    <row r="81" spans="2:3" ht="12" customHeight="1">
      <c r="B81" s="187" t="s">
        <v>428</v>
      </c>
      <c r="C81" s="186"/>
    </row>
    <row r="82" spans="2:3" ht="12" customHeight="1">
      <c r="B82" s="187" t="s">
        <v>2472</v>
      </c>
      <c r="C82" s="186"/>
    </row>
    <row r="83" spans="2:3" ht="15" customHeight="1">
      <c r="B83" s="187" t="s">
        <v>459</v>
      </c>
    </row>
    <row r="84" spans="2:3" ht="10.5" customHeight="1">
      <c r="B84" s="187" t="s">
        <v>485</v>
      </c>
    </row>
    <row r="85" spans="2:3" ht="15" customHeight="1">
      <c r="B85" s="187" t="s">
        <v>2473</v>
      </c>
    </row>
    <row r="86" spans="2:3" ht="15" customHeight="1">
      <c r="B86" s="187" t="s">
        <v>563</v>
      </c>
    </row>
  </sheetData>
  <mergeCells count="55">
    <mergeCell ref="C53:D53"/>
    <mergeCell ref="E53:G53"/>
    <mergeCell ref="B52:C52"/>
    <mergeCell ref="D52:F52"/>
    <mergeCell ref="D32:E32"/>
    <mergeCell ref="F32:G32"/>
    <mergeCell ref="F31:G31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F27:G27"/>
    <mergeCell ref="D28:E28"/>
    <mergeCell ref="F28:G28"/>
    <mergeCell ref="F29:G29"/>
    <mergeCell ref="F30:G30"/>
    <mergeCell ref="D20:E20"/>
    <mergeCell ref="F20:G20"/>
    <mergeCell ref="D12:E12"/>
    <mergeCell ref="F12:G12"/>
    <mergeCell ref="D13:E13"/>
    <mergeCell ref="F13:G13"/>
    <mergeCell ref="D14:E14"/>
    <mergeCell ref="F14:G14"/>
    <mergeCell ref="D15:E15"/>
    <mergeCell ref="F15:G15"/>
    <mergeCell ref="D19:E19"/>
    <mergeCell ref="F19:G19"/>
    <mergeCell ref="D16:E16"/>
    <mergeCell ref="F16:G16"/>
    <mergeCell ref="D17:E17"/>
    <mergeCell ref="F17:G17"/>
    <mergeCell ref="D18:E18"/>
    <mergeCell ref="F18:G18"/>
    <mergeCell ref="C5:G5"/>
    <mergeCell ref="C6:G6"/>
    <mergeCell ref="D11:E11"/>
    <mergeCell ref="F11:G11"/>
    <mergeCell ref="I6:K6"/>
    <mergeCell ref="J5:L5"/>
    <mergeCell ref="D10:E10"/>
    <mergeCell ref="F10:G10"/>
    <mergeCell ref="D8:E8"/>
    <mergeCell ref="F8:G8"/>
    <mergeCell ref="D9:E9"/>
    <mergeCell ref="F9:G9"/>
    <mergeCell ref="D7:E7"/>
  </mergeCells>
  <hyperlinks>
    <hyperlink ref="B62" r:id="rId1" display="http://www.intracen.org/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1:Y53"/>
  <sheetViews>
    <sheetView showGridLines="0" zoomScale="85" zoomScaleNormal="85" workbookViewId="0">
      <selection activeCell="I36" sqref="I36"/>
    </sheetView>
  </sheetViews>
  <sheetFormatPr baseColWidth="10" defaultColWidth="11.42578125" defaultRowHeight="15"/>
  <cols>
    <col min="1" max="1" width="9.85546875" style="114" customWidth="1"/>
    <col min="2" max="2" width="42" style="114" customWidth="1"/>
    <col min="3" max="3" width="13.42578125" style="114" customWidth="1"/>
    <col min="4" max="4" width="12.28515625" style="114" customWidth="1"/>
    <col min="5" max="7" width="8.7109375" style="114" customWidth="1"/>
    <col min="8" max="12" width="9.7109375" style="114" customWidth="1"/>
    <col min="13" max="13" width="11.42578125" style="114"/>
    <col min="14" max="14" width="13.42578125" style="114" bestFit="1" customWidth="1"/>
    <col min="15" max="15" width="14.140625" style="114" customWidth="1"/>
    <col min="16" max="16" width="11.42578125" style="114"/>
    <col min="17" max="17" width="13.42578125" style="114" bestFit="1" customWidth="1"/>
    <col min="18" max="18" width="16.42578125" style="114" bestFit="1" customWidth="1"/>
    <col min="19" max="19" width="11.42578125" style="114"/>
    <col min="20" max="20" width="14.42578125" style="114" bestFit="1" customWidth="1"/>
    <col min="21" max="21" width="11.42578125" style="114"/>
    <col min="22" max="22" width="13.7109375" style="114" customWidth="1"/>
    <col min="23" max="23" width="11.42578125" style="114"/>
    <col min="24" max="24" width="17.140625" style="114" customWidth="1"/>
    <col min="25" max="16384" width="11.42578125" style="114"/>
  </cols>
  <sheetData>
    <row r="1" spans="2:21" ht="15.75">
      <c r="B1" s="190"/>
      <c r="C1" s="105"/>
      <c r="D1" s="105"/>
      <c r="E1" s="105"/>
      <c r="F1" s="105"/>
      <c r="G1" s="105"/>
      <c r="H1" s="105"/>
      <c r="I1" s="105"/>
    </row>
    <row r="2" spans="2:21" ht="15.75"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</row>
    <row r="3" spans="2:21" ht="23.25">
      <c r="B3" s="105" t="s">
        <v>125</v>
      </c>
      <c r="C3" s="105"/>
      <c r="D3" s="105"/>
      <c r="F3" s="105"/>
      <c r="G3" s="105"/>
      <c r="H3" s="1645"/>
      <c r="I3" s="190"/>
      <c r="J3" s="105"/>
      <c r="K3" s="105"/>
      <c r="L3" s="105"/>
      <c r="M3" s="105"/>
      <c r="N3" s="105"/>
      <c r="O3" s="105"/>
    </row>
    <row r="4" spans="2:21" ht="15.75"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2:21" ht="15.75">
      <c r="B5" s="105" t="s">
        <v>126</v>
      </c>
      <c r="C5" s="377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</row>
    <row r="6" spans="2:21" ht="15" customHeight="1">
      <c r="B6" s="116" t="s">
        <v>127</v>
      </c>
      <c r="C6" s="116"/>
      <c r="D6" s="116"/>
      <c r="E6" s="378"/>
      <c r="F6" s="116"/>
      <c r="G6" s="116"/>
      <c r="H6" s="116"/>
      <c r="I6" s="116"/>
    </row>
    <row r="7" spans="2:21" ht="15" customHeight="1">
      <c r="B7" s="281"/>
      <c r="C7" s="159">
        <v>2020</v>
      </c>
      <c r="D7" s="159">
        <v>2019</v>
      </c>
      <c r="E7" s="159">
        <v>2018</v>
      </c>
      <c r="F7" s="159">
        <v>2017</v>
      </c>
      <c r="G7" s="159">
        <v>2016</v>
      </c>
      <c r="H7" s="159">
        <v>2015</v>
      </c>
      <c r="I7" s="159">
        <v>2014</v>
      </c>
      <c r="J7" s="159">
        <v>2013</v>
      </c>
      <c r="K7" s="159">
        <v>2012</v>
      </c>
      <c r="L7" s="159">
        <v>2011</v>
      </c>
      <c r="M7" s="159">
        <v>2010</v>
      </c>
      <c r="N7" s="159">
        <v>2009</v>
      </c>
      <c r="P7" s="108" t="s">
        <v>348</v>
      </c>
      <c r="Q7" s="10"/>
    </row>
    <row r="8" spans="2:21" ht="15" customHeight="1" thickBot="1">
      <c r="B8" s="85" t="s">
        <v>128</v>
      </c>
      <c r="C8" s="323">
        <v>1184992</v>
      </c>
      <c r="D8" s="379">
        <v>1189417</v>
      </c>
      <c r="E8" s="380">
        <v>1461207</v>
      </c>
      <c r="F8" s="53">
        <v>1392293</v>
      </c>
      <c r="G8" s="53">
        <v>1330441</v>
      </c>
      <c r="H8" s="53">
        <v>1305464</v>
      </c>
      <c r="I8" s="53">
        <v>1270227</v>
      </c>
      <c r="J8" s="53">
        <v>1227126</v>
      </c>
      <c r="K8" s="73">
        <v>1120276</v>
      </c>
      <c r="L8" s="73" t="s">
        <v>129</v>
      </c>
      <c r="M8" s="51">
        <v>917565</v>
      </c>
      <c r="N8" s="51">
        <v>834139</v>
      </c>
      <c r="P8" s="116" t="s">
        <v>349</v>
      </c>
      <c r="Q8" s="10"/>
    </row>
    <row r="9" spans="2:21" ht="15" customHeight="1" thickBot="1">
      <c r="B9" s="85" t="s">
        <v>586</v>
      </c>
      <c r="C9" s="323">
        <v>74334.3</v>
      </c>
      <c r="D9" s="379">
        <v>69257.600000000006</v>
      </c>
      <c r="E9" s="381">
        <v>64328</v>
      </c>
      <c r="F9" s="51">
        <v>69753</v>
      </c>
      <c r="G9" s="51">
        <v>64560</v>
      </c>
      <c r="H9" s="51">
        <v>62904</v>
      </c>
      <c r="I9" s="51">
        <v>64782</v>
      </c>
      <c r="J9" s="51">
        <v>65128</v>
      </c>
      <c r="K9" s="51">
        <v>59382</v>
      </c>
      <c r="L9" s="51">
        <v>57935</v>
      </c>
      <c r="M9" s="51">
        <v>50859</v>
      </c>
      <c r="N9" s="51">
        <v>44603</v>
      </c>
      <c r="P9" s="281"/>
      <c r="Q9" s="67"/>
      <c r="R9" s="1748" t="s">
        <v>400</v>
      </c>
      <c r="S9" s="1749"/>
      <c r="T9" s="126" t="s">
        <v>130</v>
      </c>
      <c r="U9" s="68" t="s">
        <v>131</v>
      </c>
    </row>
    <row r="10" spans="2:21" ht="15" customHeight="1" thickBot="1">
      <c r="B10" s="106" t="s">
        <v>587</v>
      </c>
      <c r="C10" s="346">
        <v>60665.8</v>
      </c>
      <c r="D10" s="382">
        <v>53753.3</v>
      </c>
      <c r="E10" s="383">
        <v>50702</v>
      </c>
      <c r="F10" s="52">
        <v>54966</v>
      </c>
      <c r="G10" s="52">
        <v>50501</v>
      </c>
      <c r="H10" s="52">
        <v>49715</v>
      </c>
      <c r="I10" s="52">
        <v>51868</v>
      </c>
      <c r="J10" s="52">
        <v>51349</v>
      </c>
      <c r="K10" s="52">
        <v>47802</v>
      </c>
      <c r="L10" s="52">
        <v>45726</v>
      </c>
      <c r="M10" s="52">
        <v>40289</v>
      </c>
      <c r="N10" s="52">
        <v>33375</v>
      </c>
      <c r="P10" s="364"/>
      <c r="Q10" s="25" t="s">
        <v>4</v>
      </c>
      <c r="R10" s="220" t="s">
        <v>4</v>
      </c>
      <c r="S10" s="220" t="s">
        <v>132</v>
      </c>
      <c r="T10" s="102" t="s">
        <v>133</v>
      </c>
      <c r="U10" s="125"/>
    </row>
    <row r="11" spans="2:21" ht="15" customHeight="1" thickBot="1">
      <c r="B11" s="43" t="s">
        <v>588</v>
      </c>
      <c r="C11" s="346">
        <v>19048.990000000002</v>
      </c>
      <c r="D11" s="382">
        <v>19068.650000000001</v>
      </c>
      <c r="E11" s="383">
        <v>18077</v>
      </c>
      <c r="F11" s="52">
        <v>17790</v>
      </c>
      <c r="G11" s="52">
        <v>15730</v>
      </c>
      <c r="H11" s="52">
        <v>13544</v>
      </c>
      <c r="I11" s="52">
        <v>14348</v>
      </c>
      <c r="J11" s="52">
        <v>14316</v>
      </c>
      <c r="K11" s="52">
        <v>13870</v>
      </c>
      <c r="L11" s="52">
        <v>12530</v>
      </c>
      <c r="M11" s="52">
        <v>9946</v>
      </c>
      <c r="N11" s="52">
        <v>9021</v>
      </c>
      <c r="P11" s="221">
        <v>2020</v>
      </c>
      <c r="Q11" s="323">
        <v>108486</v>
      </c>
      <c r="R11" s="55">
        <v>31278.86</v>
      </c>
      <c r="S11" s="55">
        <v>10137.81</v>
      </c>
      <c r="T11" s="55">
        <v>44322.57</v>
      </c>
      <c r="U11" s="55">
        <v>32884.53</v>
      </c>
    </row>
    <row r="12" spans="2:21" ht="15" customHeight="1" thickBot="1">
      <c r="B12" s="43" t="s">
        <v>589</v>
      </c>
      <c r="C12" s="346">
        <v>5959.93</v>
      </c>
      <c r="D12" s="382">
        <v>6638.67</v>
      </c>
      <c r="E12" s="383">
        <v>6711</v>
      </c>
      <c r="F12" s="52">
        <v>7322</v>
      </c>
      <c r="G12" s="52">
        <v>8212</v>
      </c>
      <c r="H12" s="52">
        <v>8824</v>
      </c>
      <c r="I12" s="52">
        <v>8977</v>
      </c>
      <c r="J12" s="52">
        <v>9989</v>
      </c>
      <c r="K12" s="52">
        <v>9105</v>
      </c>
      <c r="L12" s="52">
        <v>8831</v>
      </c>
      <c r="M12" s="52">
        <v>7485</v>
      </c>
      <c r="N12" s="52">
        <v>5827</v>
      </c>
      <c r="P12" s="221">
        <v>2019</v>
      </c>
      <c r="Q12" s="323">
        <v>125770.33</v>
      </c>
      <c r="R12" s="55">
        <v>28374.29</v>
      </c>
      <c r="S12" s="265">
        <v>10977.91</v>
      </c>
      <c r="T12" s="55">
        <v>50776.14</v>
      </c>
      <c r="U12" s="55">
        <v>46619.9</v>
      </c>
    </row>
    <row r="13" spans="2:21" ht="15" customHeight="1" thickBot="1">
      <c r="B13" s="43" t="s">
        <v>590</v>
      </c>
      <c r="C13" s="346">
        <v>7987.48</v>
      </c>
      <c r="D13" s="382">
        <v>8049.53</v>
      </c>
      <c r="E13" s="383">
        <v>7157</v>
      </c>
      <c r="F13" s="52">
        <v>7213</v>
      </c>
      <c r="G13" s="52">
        <v>7229</v>
      </c>
      <c r="H13" s="52">
        <v>7274</v>
      </c>
      <c r="I13" s="52">
        <v>7427</v>
      </c>
      <c r="J13" s="52">
        <v>8475</v>
      </c>
      <c r="K13" s="52">
        <v>7185</v>
      </c>
      <c r="L13" s="52">
        <v>5719</v>
      </c>
      <c r="M13" s="52">
        <v>4927</v>
      </c>
      <c r="N13" s="52">
        <v>4122</v>
      </c>
      <c r="P13" s="221">
        <v>2018</v>
      </c>
      <c r="Q13" s="323">
        <v>133606</v>
      </c>
      <c r="R13" s="55">
        <v>29322</v>
      </c>
      <c r="S13" s="265">
        <v>10291</v>
      </c>
      <c r="T13" s="55">
        <v>55040</v>
      </c>
      <c r="U13" s="55">
        <v>50803</v>
      </c>
    </row>
    <row r="14" spans="2:21" ht="15" customHeight="1" thickBot="1">
      <c r="B14" s="43" t="s">
        <v>591</v>
      </c>
      <c r="C14" s="346">
        <v>3569.65</v>
      </c>
      <c r="D14" s="382">
        <v>4105.13</v>
      </c>
      <c r="E14" s="383">
        <v>4055</v>
      </c>
      <c r="F14" s="52">
        <v>4757</v>
      </c>
      <c r="G14" s="52">
        <v>4838</v>
      </c>
      <c r="H14" s="52">
        <v>5127</v>
      </c>
      <c r="I14" s="52">
        <v>5749</v>
      </c>
      <c r="J14" s="52">
        <v>6204</v>
      </c>
      <c r="K14" s="52">
        <v>5378</v>
      </c>
      <c r="L14" s="52">
        <v>5444</v>
      </c>
      <c r="M14" s="52">
        <v>5156</v>
      </c>
      <c r="N14" s="52">
        <v>4563</v>
      </c>
      <c r="P14" s="221">
        <v>2017</v>
      </c>
      <c r="Q14" s="323">
        <v>120313</v>
      </c>
      <c r="R14" s="55">
        <v>25754</v>
      </c>
      <c r="S14" s="266">
        <v>10656</v>
      </c>
      <c r="T14" s="55">
        <v>48663</v>
      </c>
      <c r="U14" s="55">
        <v>45900</v>
      </c>
    </row>
    <row r="15" spans="2:21" ht="15" customHeight="1" thickBot="1">
      <c r="B15" s="43" t="s">
        <v>592</v>
      </c>
      <c r="C15" s="1706">
        <v>5142</v>
      </c>
      <c r="D15" s="1716">
        <v>4699</v>
      </c>
      <c r="E15" s="1717">
        <v>5221</v>
      </c>
      <c r="F15" s="52">
        <v>3788</v>
      </c>
      <c r="G15" s="52">
        <v>4031</v>
      </c>
      <c r="H15" s="52">
        <v>3017</v>
      </c>
      <c r="I15" s="52">
        <v>3326</v>
      </c>
      <c r="J15" s="52">
        <v>5312</v>
      </c>
      <c r="K15" s="52">
        <v>3380</v>
      </c>
      <c r="L15" s="52">
        <v>3582</v>
      </c>
      <c r="M15" s="52">
        <v>2826</v>
      </c>
      <c r="N15" s="52">
        <v>2396</v>
      </c>
      <c r="P15" s="222">
        <v>2016</v>
      </c>
      <c r="Q15" s="365">
        <v>116173</v>
      </c>
      <c r="R15" s="265">
        <v>24599</v>
      </c>
      <c r="S15" s="265">
        <v>10968</v>
      </c>
      <c r="T15" s="265">
        <v>47352</v>
      </c>
      <c r="U15" s="265">
        <v>44222</v>
      </c>
    </row>
    <row r="16" spans="2:21" ht="15" customHeight="1" thickBot="1">
      <c r="B16" s="43" t="s">
        <v>593</v>
      </c>
      <c r="C16" s="1706">
        <v>1367.97</v>
      </c>
      <c r="D16" s="1716">
        <v>1184.54</v>
      </c>
      <c r="E16" s="1717">
        <v>1210</v>
      </c>
      <c r="F16" s="72">
        <v>2959</v>
      </c>
      <c r="G16" s="72">
        <v>2896</v>
      </c>
      <c r="H16" s="72">
        <v>2038</v>
      </c>
      <c r="I16" s="72">
        <v>3308</v>
      </c>
      <c r="J16" s="72">
        <v>4896</v>
      </c>
      <c r="K16" s="52">
        <v>3327</v>
      </c>
      <c r="L16" s="52">
        <v>3414</v>
      </c>
      <c r="M16" s="52">
        <v>2891</v>
      </c>
      <c r="N16" s="52">
        <v>2447</v>
      </c>
      <c r="P16" s="222">
        <v>2015</v>
      </c>
      <c r="Q16" s="365">
        <v>125286</v>
      </c>
      <c r="R16" s="265">
        <v>28419</v>
      </c>
      <c r="S16" s="265">
        <v>11505</v>
      </c>
      <c r="T16" s="265">
        <v>48679</v>
      </c>
      <c r="U16" s="265">
        <v>48188</v>
      </c>
    </row>
    <row r="17" spans="2:25" ht="15" customHeight="1" thickBot="1">
      <c r="B17" s="106" t="s">
        <v>594</v>
      </c>
      <c r="C17" s="1706">
        <v>8556.5</v>
      </c>
      <c r="D17" s="1716">
        <v>6893.7</v>
      </c>
      <c r="E17" s="1717">
        <v>7789</v>
      </c>
      <c r="F17" s="52">
        <v>8069</v>
      </c>
      <c r="G17" s="52">
        <v>7497</v>
      </c>
      <c r="H17" s="52">
        <v>7431</v>
      </c>
      <c r="I17" s="52">
        <v>7698</v>
      </c>
      <c r="J17" s="52">
        <v>8592</v>
      </c>
      <c r="K17" s="52">
        <v>7409</v>
      </c>
      <c r="L17" s="52">
        <v>6805</v>
      </c>
      <c r="M17" s="52">
        <v>5609</v>
      </c>
      <c r="N17" s="52">
        <v>6037</v>
      </c>
      <c r="P17" s="222">
        <v>2014</v>
      </c>
      <c r="Q17" s="365">
        <v>129468</v>
      </c>
      <c r="R17" s="265">
        <v>28442</v>
      </c>
      <c r="S17" s="265">
        <v>9283</v>
      </c>
      <c r="T17" s="265">
        <v>56633</v>
      </c>
      <c r="U17" s="265">
        <v>44393</v>
      </c>
    </row>
    <row r="18" spans="2:25" ht="15" customHeight="1" thickBot="1">
      <c r="B18" s="106" t="s">
        <v>595</v>
      </c>
      <c r="C18" s="1706">
        <v>5112</v>
      </c>
      <c r="D18" s="1716">
        <v>8610.7000000000007</v>
      </c>
      <c r="E18" s="1717">
        <v>5837</v>
      </c>
      <c r="F18" s="52">
        <v>6718</v>
      </c>
      <c r="G18" s="52">
        <v>6563</v>
      </c>
      <c r="H18" s="52">
        <v>5758</v>
      </c>
      <c r="I18" s="52">
        <v>5216</v>
      </c>
      <c r="J18" s="52">
        <v>5187</v>
      </c>
      <c r="K18" s="52">
        <v>4170</v>
      </c>
      <c r="L18" s="52">
        <v>5404</v>
      </c>
      <c r="M18" s="52">
        <v>4960</v>
      </c>
      <c r="N18" s="52">
        <v>5190</v>
      </c>
      <c r="P18" s="222">
        <v>2013</v>
      </c>
      <c r="Q18" s="365">
        <v>133482</v>
      </c>
      <c r="R18" s="265">
        <v>36097</v>
      </c>
      <c r="S18" s="265">
        <v>16652</v>
      </c>
      <c r="T18" s="265">
        <v>55145</v>
      </c>
      <c r="U18" s="265">
        <v>42240</v>
      </c>
    </row>
    <row r="19" spans="2:25" ht="15" customHeight="1" thickBot="1">
      <c r="B19" s="61" t="s">
        <v>596</v>
      </c>
      <c r="C19" s="1718">
        <v>114086.39999999999</v>
      </c>
      <c r="D19" s="380">
        <v>128395.5</v>
      </c>
      <c r="E19" s="1719">
        <v>126095</v>
      </c>
      <c r="F19" s="51">
        <v>118805</v>
      </c>
      <c r="G19" s="51">
        <v>105837</v>
      </c>
      <c r="H19" s="51">
        <v>104748</v>
      </c>
      <c r="I19" s="51">
        <v>106615</v>
      </c>
      <c r="J19" s="51">
        <v>103953</v>
      </c>
      <c r="K19" s="51">
        <v>99775</v>
      </c>
      <c r="L19" s="51">
        <v>90741</v>
      </c>
      <c r="M19" s="51">
        <v>82909</v>
      </c>
      <c r="N19" s="51">
        <v>81711</v>
      </c>
      <c r="P19" s="69">
        <v>2012</v>
      </c>
      <c r="Q19" s="169">
        <v>106445</v>
      </c>
      <c r="R19" s="167">
        <v>28112</v>
      </c>
      <c r="S19" s="167">
        <v>17250</v>
      </c>
      <c r="T19" s="167">
        <v>46832</v>
      </c>
      <c r="U19" s="167">
        <v>31502</v>
      </c>
    </row>
    <row r="20" spans="2:25" ht="15" customHeight="1" thickBot="1">
      <c r="B20" s="106" t="s">
        <v>597</v>
      </c>
      <c r="C20" s="1706">
        <v>65246.9</v>
      </c>
      <c r="D20" s="1716">
        <v>65769.5</v>
      </c>
      <c r="E20" s="1717">
        <v>62599</v>
      </c>
      <c r="F20" s="52">
        <v>63864</v>
      </c>
      <c r="G20" s="52">
        <v>61429</v>
      </c>
      <c r="H20" s="52">
        <v>63196</v>
      </c>
      <c r="I20" s="52">
        <v>62020</v>
      </c>
      <c r="J20" s="52">
        <v>61036</v>
      </c>
      <c r="K20" s="52">
        <v>57053</v>
      </c>
      <c r="L20" s="52">
        <v>54119</v>
      </c>
      <c r="M20" s="52">
        <v>49225</v>
      </c>
      <c r="N20" s="52">
        <v>47631</v>
      </c>
      <c r="P20" s="222">
        <v>2011</v>
      </c>
      <c r="Q20" s="365">
        <v>93272</v>
      </c>
      <c r="R20" s="352">
        <v>23398</v>
      </c>
      <c r="S20" s="352">
        <v>14302</v>
      </c>
      <c r="T20" s="352">
        <v>39360</v>
      </c>
      <c r="U20" s="352">
        <v>30514</v>
      </c>
    </row>
    <row r="21" spans="2:25" ht="15" customHeight="1" thickBot="1">
      <c r="B21" s="43" t="s">
        <v>598</v>
      </c>
      <c r="C21" s="1706">
        <v>3737.5</v>
      </c>
      <c r="D21" s="1716">
        <v>4661.67</v>
      </c>
      <c r="E21" s="1717">
        <v>6184</v>
      </c>
      <c r="F21" s="52">
        <v>6219</v>
      </c>
      <c r="G21" s="52">
        <v>6007</v>
      </c>
      <c r="H21" s="52">
        <v>4884</v>
      </c>
      <c r="I21" s="52">
        <v>6676</v>
      </c>
      <c r="J21" s="52">
        <v>5699</v>
      </c>
      <c r="K21" s="52">
        <v>5575</v>
      </c>
      <c r="L21" s="52" t="s">
        <v>79</v>
      </c>
      <c r="M21" s="52">
        <v>4166</v>
      </c>
      <c r="N21" s="52">
        <v>3302</v>
      </c>
      <c r="P21" s="222">
        <v>2010</v>
      </c>
      <c r="Q21" s="365">
        <v>86675</v>
      </c>
      <c r="R21" s="352">
        <v>22113</v>
      </c>
      <c r="S21" s="352">
        <v>13709</v>
      </c>
      <c r="T21" s="352">
        <v>33028</v>
      </c>
      <c r="U21" s="352">
        <v>29834</v>
      </c>
      <c r="Y21" s="22"/>
    </row>
    <row r="22" spans="2:25" ht="15" customHeight="1" thickBot="1">
      <c r="B22" s="43" t="s">
        <v>599</v>
      </c>
      <c r="C22" s="1706">
        <v>3473.76</v>
      </c>
      <c r="D22" s="1716">
        <v>3527.93</v>
      </c>
      <c r="E22" s="1717">
        <v>3900</v>
      </c>
      <c r="F22" s="72">
        <v>4608</v>
      </c>
      <c r="G22" s="72">
        <v>4334</v>
      </c>
      <c r="H22" s="72">
        <v>4733</v>
      </c>
      <c r="I22" s="72">
        <v>5407</v>
      </c>
      <c r="J22" s="72">
        <v>7033</v>
      </c>
      <c r="K22" s="52">
        <v>6020</v>
      </c>
      <c r="L22" s="52">
        <v>6128</v>
      </c>
      <c r="M22" s="52">
        <v>4530</v>
      </c>
      <c r="N22" s="52">
        <v>3936</v>
      </c>
      <c r="P22" s="115" t="s">
        <v>600</v>
      </c>
      <c r="Y22" s="22"/>
    </row>
    <row r="23" spans="2:25" ht="15" customHeight="1" thickBot="1">
      <c r="B23" s="43" t="s">
        <v>601</v>
      </c>
      <c r="C23" s="1706">
        <v>1989.86</v>
      </c>
      <c r="D23" s="1716">
        <v>2205.87</v>
      </c>
      <c r="E23" s="1717">
        <v>2418</v>
      </c>
      <c r="F23" s="52">
        <v>3271</v>
      </c>
      <c r="G23" s="52">
        <v>2699</v>
      </c>
      <c r="H23" s="52">
        <v>2389</v>
      </c>
      <c r="I23" s="52">
        <v>2751</v>
      </c>
      <c r="J23" s="52">
        <v>3850</v>
      </c>
      <c r="K23" s="52">
        <v>3117</v>
      </c>
      <c r="L23" s="52" t="s">
        <v>79</v>
      </c>
      <c r="M23" s="52">
        <v>2342</v>
      </c>
      <c r="N23" s="52">
        <v>2510</v>
      </c>
    </row>
    <row r="24" spans="2:25" ht="15" customHeight="1" thickBot="1">
      <c r="B24" s="43" t="s">
        <v>602</v>
      </c>
      <c r="C24" s="1706">
        <v>1313.48</v>
      </c>
      <c r="D24" s="1716">
        <v>1202.72</v>
      </c>
      <c r="E24" s="1717">
        <v>1681</v>
      </c>
      <c r="F24" s="52">
        <v>2205</v>
      </c>
      <c r="G24" s="52">
        <v>1244</v>
      </c>
      <c r="H24" s="52">
        <v>820</v>
      </c>
      <c r="I24" s="52" t="s">
        <v>79</v>
      </c>
      <c r="J24" s="52" t="s">
        <v>79</v>
      </c>
      <c r="K24" s="52" t="s">
        <v>79</v>
      </c>
      <c r="L24" s="52" t="s">
        <v>79</v>
      </c>
      <c r="M24" s="52" t="s">
        <v>79</v>
      </c>
      <c r="N24" s="52" t="s">
        <v>79</v>
      </c>
    </row>
    <row r="25" spans="2:25" ht="15" customHeight="1" thickBot="1">
      <c r="B25" s="43" t="s">
        <v>603</v>
      </c>
      <c r="C25" s="1706">
        <v>1903.81</v>
      </c>
      <c r="D25" s="1716">
        <v>1866.59</v>
      </c>
      <c r="E25" s="1717">
        <v>1888</v>
      </c>
      <c r="F25" s="52">
        <v>1706</v>
      </c>
      <c r="G25" s="52">
        <v>1767</v>
      </c>
      <c r="H25" s="52">
        <v>712</v>
      </c>
      <c r="I25" s="52">
        <v>753</v>
      </c>
      <c r="J25" s="52">
        <v>1294</v>
      </c>
      <c r="K25" s="72">
        <v>1721</v>
      </c>
      <c r="L25" s="72" t="s">
        <v>79</v>
      </c>
      <c r="M25" s="72" t="s">
        <v>79</v>
      </c>
      <c r="N25" s="72" t="s">
        <v>79</v>
      </c>
      <c r="P25" s="108" t="s">
        <v>413</v>
      </c>
      <c r="Q25" s="22"/>
      <c r="R25" s="22"/>
      <c r="S25" s="22"/>
    </row>
    <row r="26" spans="2:25" ht="15" customHeight="1" thickBot="1">
      <c r="B26" s="43" t="s">
        <v>604</v>
      </c>
      <c r="C26" s="1706">
        <v>851.87</v>
      </c>
      <c r="D26" s="1716">
        <v>727.07</v>
      </c>
      <c r="E26" s="1717">
        <v>789</v>
      </c>
      <c r="F26" s="52">
        <v>571</v>
      </c>
      <c r="G26" s="52">
        <v>610</v>
      </c>
      <c r="H26" s="52">
        <v>544</v>
      </c>
      <c r="I26" s="52">
        <v>506</v>
      </c>
      <c r="J26" s="52">
        <v>672</v>
      </c>
      <c r="K26" s="72">
        <v>509</v>
      </c>
      <c r="L26" s="72" t="s">
        <v>79</v>
      </c>
      <c r="M26" s="72" t="s">
        <v>79</v>
      </c>
      <c r="N26" s="72" t="s">
        <v>79</v>
      </c>
      <c r="P26" s="366"/>
      <c r="Q26" s="159" t="s">
        <v>401</v>
      </c>
      <c r="R26" s="1750" t="s">
        <v>403</v>
      </c>
      <c r="S26" s="1749"/>
      <c r="V26" s="384"/>
    </row>
    <row r="27" spans="2:25" ht="15" customHeight="1" thickBot="1">
      <c r="B27" s="43" t="s">
        <v>347</v>
      </c>
      <c r="C27" s="1706" t="s">
        <v>79</v>
      </c>
      <c r="D27" s="1716" t="s">
        <v>79</v>
      </c>
      <c r="E27" s="1716" t="s">
        <v>79</v>
      </c>
      <c r="F27" s="52" t="s">
        <v>79</v>
      </c>
      <c r="G27" s="52" t="s">
        <v>79</v>
      </c>
      <c r="H27" s="52" t="s">
        <v>79</v>
      </c>
      <c r="I27" s="52">
        <v>10954</v>
      </c>
      <c r="J27" s="52">
        <v>18100</v>
      </c>
      <c r="K27" s="72">
        <v>12015</v>
      </c>
      <c r="L27" s="72" t="s">
        <v>79</v>
      </c>
      <c r="M27" s="52">
        <v>10781</v>
      </c>
      <c r="N27" s="52">
        <v>10052</v>
      </c>
      <c r="P27" s="364"/>
      <c r="Q27" s="125" t="s">
        <v>402</v>
      </c>
      <c r="R27" s="220" t="s">
        <v>402</v>
      </c>
      <c r="S27" s="220" t="s">
        <v>409</v>
      </c>
      <c r="V27" s="27"/>
      <c r="W27" s="27"/>
    </row>
    <row r="28" spans="2:25" ht="15" customHeight="1" thickBot="1">
      <c r="B28" s="106" t="s">
        <v>605</v>
      </c>
      <c r="C28" s="1706">
        <v>16565.2</v>
      </c>
      <c r="D28" s="1716">
        <v>18347.3</v>
      </c>
      <c r="E28" s="1717">
        <v>18994</v>
      </c>
      <c r="F28" s="52">
        <v>19365</v>
      </c>
      <c r="G28" s="52">
        <v>18438</v>
      </c>
      <c r="H28" s="52">
        <v>17824</v>
      </c>
      <c r="I28" s="52">
        <v>19788</v>
      </c>
      <c r="J28" s="52">
        <v>18805</v>
      </c>
      <c r="K28" s="52">
        <v>16295</v>
      </c>
      <c r="L28" s="52">
        <v>14529</v>
      </c>
      <c r="M28" s="52">
        <v>14008</v>
      </c>
      <c r="N28" s="52">
        <v>14388</v>
      </c>
      <c r="P28" s="221">
        <v>2020</v>
      </c>
      <c r="Q28" s="323">
        <v>3282</v>
      </c>
      <c r="R28" s="283">
        <v>74925</v>
      </c>
      <c r="S28" s="283">
        <v>11320</v>
      </c>
    </row>
    <row r="29" spans="2:25" ht="15" customHeight="1" thickBot="1">
      <c r="B29" s="106" t="s">
        <v>606</v>
      </c>
      <c r="C29" s="1706">
        <v>32274.2</v>
      </c>
      <c r="D29" s="1716">
        <v>44278.7</v>
      </c>
      <c r="E29" s="1717">
        <v>44502</v>
      </c>
      <c r="F29" s="52">
        <v>35577</v>
      </c>
      <c r="G29" s="52">
        <v>25970</v>
      </c>
      <c r="H29" s="52">
        <v>23728</v>
      </c>
      <c r="I29" s="52">
        <v>24807</v>
      </c>
      <c r="J29" s="52">
        <v>24112</v>
      </c>
      <c r="K29" s="52">
        <v>26427</v>
      </c>
      <c r="L29" s="52">
        <v>22092</v>
      </c>
      <c r="M29" s="52">
        <v>19195</v>
      </c>
      <c r="N29" s="52">
        <v>19693</v>
      </c>
      <c r="P29" s="221">
        <v>2019</v>
      </c>
      <c r="Q29" s="323">
        <v>3447</v>
      </c>
      <c r="R29" s="1575">
        <v>78230</v>
      </c>
      <c r="S29" s="283">
        <v>13001</v>
      </c>
      <c r="W29" s="200"/>
    </row>
    <row r="30" spans="2:25" ht="15" customHeight="1" thickBot="1">
      <c r="B30" s="61" t="s">
        <v>607</v>
      </c>
      <c r="C30" s="1718">
        <v>856278</v>
      </c>
      <c r="D30" s="380">
        <v>973642.23</v>
      </c>
      <c r="E30" s="1719">
        <v>843518</v>
      </c>
      <c r="F30" s="51">
        <v>800560</v>
      </c>
      <c r="G30" s="51">
        <v>769635</v>
      </c>
      <c r="H30" s="51">
        <v>768685</v>
      </c>
      <c r="I30" s="51">
        <v>740954</v>
      </c>
      <c r="J30" s="51">
        <v>714101</v>
      </c>
      <c r="K30" s="51">
        <v>637723</v>
      </c>
      <c r="L30" s="51">
        <v>561658</v>
      </c>
      <c r="M30" s="51">
        <v>501915</v>
      </c>
      <c r="N30" s="51">
        <v>452741</v>
      </c>
      <c r="P30" s="221">
        <v>2018</v>
      </c>
      <c r="Q30" s="323">
        <v>3051</v>
      </c>
      <c r="R30" s="1575">
        <v>70758</v>
      </c>
      <c r="S30" s="283">
        <v>13712</v>
      </c>
      <c r="W30" s="200"/>
    </row>
    <row r="31" spans="2:25" ht="15" customHeight="1" thickBot="1">
      <c r="B31" s="61" t="s">
        <v>143</v>
      </c>
      <c r="C31" s="323">
        <v>6450.9</v>
      </c>
      <c r="D31" s="379">
        <v>6009.6</v>
      </c>
      <c r="E31" s="381">
        <v>5658</v>
      </c>
      <c r="F31" s="51" t="s">
        <v>79</v>
      </c>
      <c r="G31" s="51">
        <v>5252</v>
      </c>
      <c r="H31" s="51">
        <v>5431</v>
      </c>
      <c r="I31" s="51">
        <v>4531</v>
      </c>
      <c r="J31" s="51">
        <v>4612</v>
      </c>
      <c r="K31" s="73">
        <v>5112</v>
      </c>
      <c r="L31" s="51">
        <v>6173</v>
      </c>
      <c r="M31" s="51">
        <v>5735</v>
      </c>
      <c r="N31" s="51">
        <v>6170</v>
      </c>
      <c r="P31" s="221">
        <v>2017</v>
      </c>
      <c r="Q31" s="323">
        <v>2980</v>
      </c>
      <c r="R31" s="1575">
        <v>80868</v>
      </c>
      <c r="S31" s="283">
        <v>13592</v>
      </c>
    </row>
    <row r="32" spans="2:25" ht="15" customHeight="1" thickBot="1">
      <c r="B32" s="61" t="s">
        <v>609</v>
      </c>
      <c r="C32" s="323">
        <v>10394.299999999999</v>
      </c>
      <c r="D32" s="379">
        <v>8996.2000000000007</v>
      </c>
      <c r="E32" s="381">
        <v>8507</v>
      </c>
      <c r="F32" s="51">
        <v>8822</v>
      </c>
      <c r="G32" s="51">
        <v>8257</v>
      </c>
      <c r="H32" s="51">
        <v>7328</v>
      </c>
      <c r="I32" s="51">
        <v>6903</v>
      </c>
      <c r="J32" s="51">
        <v>8828</v>
      </c>
      <c r="K32" s="51">
        <v>10723</v>
      </c>
      <c r="L32" s="51">
        <v>10761</v>
      </c>
      <c r="M32" s="51">
        <v>11660</v>
      </c>
      <c r="N32" s="51">
        <v>10947</v>
      </c>
      <c r="P32" s="221">
        <v>2016</v>
      </c>
      <c r="Q32" s="365">
        <v>3029</v>
      </c>
      <c r="R32" s="1576">
        <v>79512</v>
      </c>
      <c r="S32" s="327">
        <v>14108</v>
      </c>
      <c r="T32" s="337"/>
      <c r="U32" s="337"/>
    </row>
    <row r="33" spans="2:21" ht="15" customHeight="1" thickBot="1">
      <c r="B33" s="61" t="s">
        <v>610</v>
      </c>
      <c r="C33" s="323">
        <v>3627.4</v>
      </c>
      <c r="D33" s="379">
        <v>3115.8</v>
      </c>
      <c r="E33" s="381">
        <v>3212</v>
      </c>
      <c r="F33" s="51">
        <v>2639</v>
      </c>
      <c r="G33" s="51">
        <v>2630</v>
      </c>
      <c r="H33" s="51">
        <v>6070</v>
      </c>
      <c r="I33" s="51">
        <v>5658</v>
      </c>
      <c r="J33" s="51">
        <v>4174</v>
      </c>
      <c r="K33" s="51">
        <v>4471</v>
      </c>
      <c r="L33" s="51">
        <v>4514</v>
      </c>
      <c r="M33" s="51">
        <v>4794</v>
      </c>
      <c r="N33" s="51">
        <v>4132</v>
      </c>
      <c r="P33" s="221">
        <v>2015</v>
      </c>
      <c r="Q33" s="365">
        <v>3220</v>
      </c>
      <c r="R33" s="1576">
        <v>84978</v>
      </c>
      <c r="S33" s="327">
        <v>15592</v>
      </c>
    </row>
    <row r="34" spans="2:21" ht="15" customHeight="1" thickBot="1">
      <c r="B34" s="61" t="s">
        <v>144</v>
      </c>
      <c r="C34" s="323" t="s">
        <v>79</v>
      </c>
      <c r="D34" s="379" t="s">
        <v>79</v>
      </c>
      <c r="E34" s="379">
        <v>381</v>
      </c>
      <c r="F34" s="51">
        <v>610</v>
      </c>
      <c r="G34" s="51" t="s">
        <v>79</v>
      </c>
      <c r="H34" s="51">
        <v>705</v>
      </c>
      <c r="I34" s="51">
        <v>621</v>
      </c>
      <c r="J34" s="51">
        <v>53</v>
      </c>
      <c r="K34" s="51">
        <v>62</v>
      </c>
      <c r="L34" s="51">
        <v>44</v>
      </c>
      <c r="M34" s="51">
        <v>23</v>
      </c>
      <c r="N34" s="51">
        <v>32</v>
      </c>
      <c r="P34" s="109" t="s">
        <v>608</v>
      </c>
    </row>
    <row r="35" spans="2:21" ht="15" customHeight="1">
      <c r="B35" s="94" t="s">
        <v>600</v>
      </c>
      <c r="G35" s="173"/>
      <c r="H35" s="173"/>
      <c r="I35" s="173"/>
      <c r="J35" s="173"/>
      <c r="K35" s="117"/>
      <c r="L35" s="173"/>
      <c r="M35" s="173"/>
      <c r="N35" s="173"/>
      <c r="P35" s="109" t="s">
        <v>600</v>
      </c>
    </row>
    <row r="36" spans="2:21" ht="15" customHeight="1">
      <c r="G36" s="165"/>
      <c r="H36" s="165"/>
      <c r="I36" s="165"/>
      <c r="J36" s="165"/>
      <c r="K36" s="165"/>
      <c r="L36" s="165"/>
      <c r="M36" s="165"/>
      <c r="N36" s="165"/>
    </row>
    <row r="37" spans="2:21" ht="15" customHeight="1">
      <c r="B37" s="21"/>
      <c r="C37" s="21"/>
      <c r="D37" s="21"/>
      <c r="E37" s="21"/>
      <c r="F37" s="21"/>
      <c r="G37" s="21"/>
      <c r="H37" s="21"/>
      <c r="I37" s="21"/>
    </row>
    <row r="40" spans="2:21">
      <c r="B40" s="22"/>
      <c r="C40" s="22"/>
      <c r="D40" s="22"/>
      <c r="F40" s="22"/>
      <c r="G40" s="22"/>
      <c r="H40" s="22"/>
      <c r="I40" s="22"/>
    </row>
    <row r="41" spans="2:21">
      <c r="I41" s="22"/>
    </row>
    <row r="42" spans="2:21">
      <c r="O42" s="165"/>
      <c r="P42" s="165"/>
      <c r="Q42" s="165"/>
      <c r="R42" s="165"/>
      <c r="S42" s="165"/>
      <c r="T42" s="165"/>
      <c r="U42" s="165"/>
    </row>
    <row r="43" spans="2:21">
      <c r="I43" s="22"/>
      <c r="O43" s="165"/>
      <c r="P43" s="1200"/>
      <c r="Q43" s="363"/>
      <c r="R43" s="1573"/>
      <c r="S43" s="1574"/>
      <c r="T43" s="337"/>
      <c r="U43" s="337"/>
    </row>
    <row r="44" spans="2:21">
      <c r="I44" s="22"/>
      <c r="O44" s="165"/>
      <c r="P44" s="1200"/>
      <c r="Q44" s="363"/>
      <c r="R44" s="1573"/>
      <c r="S44" s="1574"/>
      <c r="T44" s="337"/>
      <c r="U44" s="337"/>
    </row>
    <row r="45" spans="2:21" ht="25.5" customHeight="1">
      <c r="I45" s="22"/>
      <c r="O45" s="165"/>
      <c r="P45" s="1200"/>
      <c r="Q45" s="363"/>
      <c r="R45" s="1573"/>
      <c r="S45" s="1574"/>
      <c r="T45" s="337"/>
      <c r="U45" s="337"/>
    </row>
    <row r="46" spans="2:21" ht="27" customHeight="1">
      <c r="I46" s="22"/>
      <c r="J46" s="22"/>
      <c r="O46" s="165"/>
      <c r="P46" s="1200"/>
      <c r="Q46" s="363"/>
      <c r="R46" s="1573"/>
      <c r="S46" s="1574"/>
      <c r="T46" s="337"/>
      <c r="U46" s="337"/>
    </row>
    <row r="47" spans="2:21" ht="16.5" customHeight="1">
      <c r="I47" s="22"/>
      <c r="O47" s="165"/>
      <c r="P47" s="1200"/>
      <c r="Q47" s="363"/>
      <c r="R47" s="1573"/>
      <c r="S47" s="1574"/>
      <c r="T47" s="337"/>
      <c r="U47" s="337"/>
    </row>
    <row r="48" spans="2:21" ht="15" customHeight="1">
      <c r="O48" s="165"/>
      <c r="P48" s="1200"/>
      <c r="Q48" s="363"/>
      <c r="R48" s="1573"/>
      <c r="S48" s="1574"/>
      <c r="T48" s="337"/>
      <c r="U48" s="337"/>
    </row>
    <row r="49" spans="15:21" ht="15" customHeight="1">
      <c r="O49" s="165"/>
      <c r="P49" s="1200"/>
      <c r="Q49" s="363"/>
      <c r="R49" s="337"/>
      <c r="S49" s="337"/>
      <c r="T49" s="337"/>
      <c r="U49" s="337"/>
    </row>
    <row r="50" spans="15:21" ht="15" customHeight="1">
      <c r="O50" s="165"/>
      <c r="P50" s="1200"/>
      <c r="Q50" s="363"/>
      <c r="R50" s="337"/>
      <c r="S50" s="337"/>
      <c r="T50" s="337"/>
      <c r="U50" s="337"/>
    </row>
    <row r="51" spans="15:21" ht="15" customHeight="1">
      <c r="O51" s="165"/>
      <c r="P51" s="1200"/>
      <c r="Q51" s="363"/>
      <c r="R51" s="337"/>
      <c r="S51" s="337"/>
      <c r="T51" s="337"/>
      <c r="U51" s="337"/>
    </row>
    <row r="52" spans="15:21">
      <c r="P52" s="1200"/>
      <c r="Q52" s="363"/>
      <c r="R52" s="337"/>
      <c r="S52" s="337"/>
      <c r="T52" s="337"/>
      <c r="U52" s="337"/>
    </row>
    <row r="53" spans="15:21">
      <c r="P53" s="1200"/>
      <c r="Q53" s="363"/>
      <c r="R53" s="337"/>
      <c r="S53" s="337"/>
      <c r="T53" s="337"/>
      <c r="U53" s="337"/>
    </row>
  </sheetData>
  <sortState ref="P43:S48">
    <sortCondition descending="1" ref="P43"/>
  </sortState>
  <mergeCells count="2">
    <mergeCell ref="R9:S9"/>
    <mergeCell ref="R26:S26"/>
  </mergeCells>
  <pageMargins left="0.23622047244094491" right="0.23622047244094491" top="0" bottom="0.74803149606299213" header="0.31496062992125984" footer="0.31496062992125984"/>
  <pageSetup paperSize="9" orientation="landscape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1:Q48"/>
  <sheetViews>
    <sheetView showGridLines="0" zoomScale="85" zoomScaleNormal="85" workbookViewId="0">
      <selection activeCell="O37" sqref="O37"/>
    </sheetView>
  </sheetViews>
  <sheetFormatPr baseColWidth="10" defaultColWidth="11.42578125" defaultRowHeight="15"/>
  <cols>
    <col min="1" max="1" width="5.140625" style="1373" customWidth="1"/>
    <col min="2" max="2" width="17.28515625" style="1373" customWidth="1"/>
    <col min="3" max="14" width="8.7109375" style="1373" customWidth="1"/>
    <col min="15" max="16384" width="11.42578125" style="1373"/>
  </cols>
  <sheetData>
    <row r="1" spans="2:17" ht="15" customHeight="1"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r="2" spans="2:17" ht="15" customHeight="1"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</row>
    <row r="3" spans="2:17" ht="15" customHeight="1">
      <c r="B3" s="105" t="s">
        <v>145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</row>
    <row r="4" spans="2:17" ht="15" customHeight="1"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r="5" spans="2:17" ht="15" customHeight="1">
      <c r="B5" s="105" t="s">
        <v>126</v>
      </c>
      <c r="C5" s="105"/>
      <c r="D5" s="105"/>
      <c r="E5" s="105"/>
      <c r="F5" s="105"/>
      <c r="G5" s="105"/>
      <c r="H5" s="105"/>
      <c r="I5" s="105"/>
      <c r="J5" s="105"/>
      <c r="K5" s="105"/>
      <c r="L5" s="105"/>
    </row>
    <row r="6" spans="2:17" ht="15" customHeight="1">
      <c r="B6" s="116" t="s">
        <v>66</v>
      </c>
      <c r="C6" s="116"/>
      <c r="D6" s="116"/>
      <c r="E6" s="116"/>
      <c r="F6" s="116"/>
      <c r="G6" s="116"/>
      <c r="H6" s="116"/>
      <c r="I6" s="116"/>
      <c r="J6" s="116"/>
      <c r="K6" s="116"/>
      <c r="L6" s="116"/>
    </row>
    <row r="7" spans="2:17" ht="15" customHeight="1">
      <c r="B7" s="281"/>
      <c r="C7" s="1442">
        <v>2020</v>
      </c>
      <c r="D7" s="1442">
        <v>2019</v>
      </c>
      <c r="E7" s="1442">
        <v>2018</v>
      </c>
      <c r="F7" s="1442">
        <v>2017</v>
      </c>
      <c r="G7" s="1442">
        <v>2016</v>
      </c>
      <c r="H7" s="1442">
        <v>2015</v>
      </c>
      <c r="I7" s="1442">
        <v>2014</v>
      </c>
      <c r="J7" s="1442">
        <v>2013</v>
      </c>
      <c r="K7" s="1442">
        <v>2012</v>
      </c>
      <c r="L7" s="1442">
        <v>2011</v>
      </c>
      <c r="M7" s="159">
        <v>2010</v>
      </c>
      <c r="N7" s="159">
        <v>2009</v>
      </c>
    </row>
    <row r="8" spans="2:17" ht="15" customHeight="1" thickBot="1">
      <c r="B8" s="1440" t="s">
        <v>73</v>
      </c>
      <c r="C8" s="205">
        <v>3003</v>
      </c>
      <c r="D8" s="302">
        <v>3038</v>
      </c>
      <c r="E8" s="302">
        <v>3054</v>
      </c>
      <c r="F8" s="302">
        <v>3017</v>
      </c>
      <c r="G8" s="1439">
        <v>3358</v>
      </c>
      <c r="H8" s="1439">
        <v>3267</v>
      </c>
      <c r="I8" s="1439">
        <v>3288</v>
      </c>
      <c r="J8" s="1439">
        <v>3321</v>
      </c>
      <c r="K8" s="1439">
        <v>3401</v>
      </c>
      <c r="L8" s="1439">
        <v>3748</v>
      </c>
      <c r="M8" s="1439">
        <v>3707</v>
      </c>
      <c r="N8" s="1439">
        <v>3862</v>
      </c>
      <c r="P8" s="27"/>
      <c r="Q8" s="27"/>
    </row>
    <row r="9" spans="2:17" ht="15" customHeight="1" thickBot="1">
      <c r="B9" s="106" t="s">
        <v>136</v>
      </c>
      <c r="C9" s="206">
        <v>599</v>
      </c>
      <c r="D9" s="303">
        <v>649</v>
      </c>
      <c r="E9" s="303">
        <v>637</v>
      </c>
      <c r="F9" s="303">
        <v>649</v>
      </c>
      <c r="G9" s="52">
        <v>654</v>
      </c>
      <c r="H9" s="52">
        <v>703</v>
      </c>
      <c r="I9" s="52">
        <v>747</v>
      </c>
      <c r="J9" s="52">
        <v>745</v>
      </c>
      <c r="K9" s="52">
        <v>728</v>
      </c>
      <c r="L9" s="52">
        <v>825</v>
      </c>
      <c r="M9" s="52">
        <v>827</v>
      </c>
      <c r="N9" s="52">
        <v>772</v>
      </c>
    </row>
    <row r="10" spans="2:17" ht="15" customHeight="1" thickBot="1">
      <c r="B10" s="106" t="s">
        <v>232</v>
      </c>
      <c r="C10" s="26">
        <v>115</v>
      </c>
      <c r="D10" s="304">
        <v>117</v>
      </c>
      <c r="E10" s="304">
        <v>133</v>
      </c>
      <c r="F10" s="304">
        <v>144</v>
      </c>
      <c r="G10" s="52">
        <v>164</v>
      </c>
      <c r="H10" s="52">
        <v>189</v>
      </c>
      <c r="I10" s="52">
        <v>210</v>
      </c>
      <c r="J10" s="52">
        <v>197</v>
      </c>
      <c r="K10" s="52">
        <v>208</v>
      </c>
      <c r="L10" s="52">
        <v>207</v>
      </c>
      <c r="M10" s="52">
        <v>246</v>
      </c>
      <c r="N10" s="52">
        <v>236</v>
      </c>
    </row>
    <row r="11" spans="2:17" ht="15" customHeight="1" thickBot="1">
      <c r="B11" s="106" t="s">
        <v>135</v>
      </c>
      <c r="C11" s="26">
        <v>402</v>
      </c>
      <c r="D11" s="304">
        <v>352</v>
      </c>
      <c r="E11" s="304">
        <v>343</v>
      </c>
      <c r="F11" s="304">
        <v>325</v>
      </c>
      <c r="G11" s="52">
        <v>347</v>
      </c>
      <c r="H11" s="52">
        <v>322</v>
      </c>
      <c r="I11" s="52">
        <v>303</v>
      </c>
      <c r="J11" s="52">
        <v>290</v>
      </c>
      <c r="K11" s="52">
        <v>307</v>
      </c>
      <c r="L11" s="52">
        <v>370</v>
      </c>
      <c r="M11" s="52">
        <v>287</v>
      </c>
      <c r="N11" s="52">
        <v>337</v>
      </c>
    </row>
    <row r="12" spans="2:17" ht="15" customHeight="1" thickBot="1">
      <c r="B12" s="106" t="s">
        <v>146</v>
      </c>
      <c r="C12" s="26">
        <v>41</v>
      </c>
      <c r="D12" s="304">
        <v>49</v>
      </c>
      <c r="E12" s="304">
        <v>47</v>
      </c>
      <c r="F12" s="304">
        <v>55</v>
      </c>
      <c r="G12" s="52">
        <v>52</v>
      </c>
      <c r="H12" s="52">
        <v>48</v>
      </c>
      <c r="I12" s="52">
        <v>53</v>
      </c>
      <c r="J12" s="52">
        <v>55</v>
      </c>
      <c r="K12" s="52">
        <v>67</v>
      </c>
      <c r="L12" s="52">
        <v>70</v>
      </c>
      <c r="M12" s="52">
        <v>72</v>
      </c>
      <c r="N12" s="52">
        <v>91</v>
      </c>
    </row>
    <row r="13" spans="2:17" ht="15" customHeight="1" thickBot="1">
      <c r="B13" s="106" t="s">
        <v>512</v>
      </c>
      <c r="C13" s="26">
        <v>245</v>
      </c>
      <c r="D13" s="304">
        <v>237</v>
      </c>
      <c r="E13" s="304">
        <v>247</v>
      </c>
      <c r="F13" s="304">
        <v>249</v>
      </c>
      <c r="G13" s="52">
        <v>266</v>
      </c>
      <c r="H13" s="52">
        <v>261</v>
      </c>
      <c r="I13" s="52">
        <v>261</v>
      </c>
      <c r="J13" s="52">
        <v>249</v>
      </c>
      <c r="K13" s="52">
        <v>243</v>
      </c>
      <c r="L13" s="52">
        <v>217</v>
      </c>
      <c r="M13" s="52">
        <v>207</v>
      </c>
      <c r="N13" s="52">
        <v>213</v>
      </c>
    </row>
    <row r="14" spans="2:17" ht="15" customHeight="1" thickBot="1">
      <c r="B14" s="106" t="s">
        <v>134</v>
      </c>
      <c r="C14" s="26">
        <v>166</v>
      </c>
      <c r="D14" s="304">
        <v>178</v>
      </c>
      <c r="E14" s="304">
        <v>189</v>
      </c>
      <c r="F14" s="304">
        <v>189</v>
      </c>
      <c r="G14" s="52">
        <v>193</v>
      </c>
      <c r="H14" s="52">
        <v>203</v>
      </c>
      <c r="I14" s="52">
        <v>222</v>
      </c>
      <c r="J14" s="52">
        <v>228</v>
      </c>
      <c r="K14" s="52">
        <v>239</v>
      </c>
      <c r="L14" s="52">
        <v>262</v>
      </c>
      <c r="M14" s="52">
        <v>287</v>
      </c>
      <c r="N14" s="52">
        <v>273</v>
      </c>
    </row>
    <row r="15" spans="2:17" ht="15" customHeight="1" thickBot="1">
      <c r="B15" s="106" t="s">
        <v>142</v>
      </c>
      <c r="C15" s="26">
        <v>150</v>
      </c>
      <c r="D15" s="304">
        <v>161</v>
      </c>
      <c r="E15" s="304">
        <v>161</v>
      </c>
      <c r="F15" s="304">
        <v>175</v>
      </c>
      <c r="G15" s="52">
        <v>177</v>
      </c>
      <c r="H15" s="52">
        <v>183</v>
      </c>
      <c r="I15" s="52">
        <v>189</v>
      </c>
      <c r="J15" s="52">
        <v>198</v>
      </c>
      <c r="K15" s="52">
        <v>193</v>
      </c>
      <c r="L15" s="52">
        <v>215</v>
      </c>
      <c r="M15" s="52">
        <v>209</v>
      </c>
      <c r="N15" s="52">
        <v>196</v>
      </c>
    </row>
    <row r="16" spans="2:17" ht="15" customHeight="1" thickBot="1">
      <c r="B16" s="106" t="s">
        <v>138</v>
      </c>
      <c r="C16" s="26">
        <v>44</v>
      </c>
      <c r="D16" s="304">
        <v>43</v>
      </c>
      <c r="E16" s="304">
        <v>41</v>
      </c>
      <c r="F16" s="304">
        <v>45</v>
      </c>
      <c r="G16" s="52">
        <v>45</v>
      </c>
      <c r="H16" s="52">
        <v>48</v>
      </c>
      <c r="I16" s="52">
        <v>57</v>
      </c>
      <c r="J16" s="52">
        <v>58</v>
      </c>
      <c r="K16" s="52">
        <v>67</v>
      </c>
      <c r="L16" s="52">
        <v>75</v>
      </c>
      <c r="M16" s="52">
        <v>98</v>
      </c>
      <c r="N16" s="52">
        <v>115</v>
      </c>
      <c r="P16" s="27"/>
    </row>
    <row r="17" spans="2:14" ht="15" customHeight="1" thickBot="1">
      <c r="B17" s="106" t="s">
        <v>137</v>
      </c>
      <c r="C17" s="26">
        <v>63</v>
      </c>
      <c r="D17" s="304">
        <v>64</v>
      </c>
      <c r="E17" s="304">
        <v>68</v>
      </c>
      <c r="F17" s="304">
        <v>65</v>
      </c>
      <c r="G17" s="52">
        <v>64</v>
      </c>
      <c r="H17" s="52">
        <v>74</v>
      </c>
      <c r="I17" s="52">
        <v>70</v>
      </c>
      <c r="J17" s="52">
        <v>69</v>
      </c>
      <c r="K17" s="52">
        <v>77</v>
      </c>
      <c r="L17" s="52">
        <v>81</v>
      </c>
      <c r="M17" s="52">
        <v>77</v>
      </c>
      <c r="N17" s="52">
        <v>78</v>
      </c>
    </row>
    <row r="18" spans="2:14" ht="15" customHeight="1" thickBot="1">
      <c r="B18" s="106" t="s">
        <v>147</v>
      </c>
      <c r="C18" s="26">
        <v>101</v>
      </c>
      <c r="D18" s="304">
        <v>91</v>
      </c>
      <c r="E18" s="304">
        <v>91</v>
      </c>
      <c r="F18" s="304">
        <v>69</v>
      </c>
      <c r="G18" s="52">
        <v>102</v>
      </c>
      <c r="H18" s="52">
        <v>105</v>
      </c>
      <c r="I18" s="52">
        <v>121</v>
      </c>
      <c r="J18" s="52">
        <v>114</v>
      </c>
      <c r="K18" s="52">
        <v>130</v>
      </c>
      <c r="L18" s="52">
        <v>101</v>
      </c>
      <c r="M18" s="52">
        <v>76</v>
      </c>
      <c r="N18" s="52">
        <v>54</v>
      </c>
    </row>
    <row r="19" spans="2:14" ht="15" customHeight="1" thickBot="1">
      <c r="B19" s="106" t="s">
        <v>148</v>
      </c>
      <c r="C19" s="26">
        <v>6</v>
      </c>
      <c r="D19" s="304">
        <v>10</v>
      </c>
      <c r="E19" s="304">
        <v>9</v>
      </c>
      <c r="F19" s="304">
        <v>9</v>
      </c>
      <c r="G19" s="52">
        <v>12</v>
      </c>
      <c r="H19" s="52">
        <v>12</v>
      </c>
      <c r="I19" s="52">
        <v>11</v>
      </c>
      <c r="J19" s="52">
        <v>14</v>
      </c>
      <c r="K19" s="52">
        <v>10</v>
      </c>
      <c r="L19" s="52">
        <v>9</v>
      </c>
      <c r="M19" s="52">
        <v>9</v>
      </c>
      <c r="N19" s="52">
        <v>29</v>
      </c>
    </row>
    <row r="20" spans="2:14" ht="15" customHeight="1" thickBot="1">
      <c r="B20" s="106" t="s">
        <v>149</v>
      </c>
      <c r="C20" s="26">
        <v>64</v>
      </c>
      <c r="D20" s="304">
        <v>66</v>
      </c>
      <c r="E20" s="304">
        <v>64</v>
      </c>
      <c r="F20" s="304">
        <v>60</v>
      </c>
      <c r="G20" s="52">
        <v>68</v>
      </c>
      <c r="H20" s="52">
        <v>54</v>
      </c>
      <c r="I20" s="52">
        <v>40</v>
      </c>
      <c r="J20" s="52">
        <v>35</v>
      </c>
      <c r="K20" s="52">
        <v>35</v>
      </c>
      <c r="L20" s="52">
        <v>40</v>
      </c>
      <c r="M20" s="52">
        <v>36</v>
      </c>
      <c r="N20" s="52">
        <v>39</v>
      </c>
    </row>
    <row r="21" spans="2:14" ht="15" customHeight="1" thickBot="1">
      <c r="B21" s="106" t="s">
        <v>150</v>
      </c>
      <c r="C21" s="26">
        <v>1254</v>
      </c>
      <c r="D21" s="304">
        <v>1257</v>
      </c>
      <c r="E21" s="304">
        <v>1270</v>
      </c>
      <c r="F21" s="304">
        <v>1234</v>
      </c>
      <c r="G21" s="52">
        <v>1480</v>
      </c>
      <c r="H21" s="52">
        <v>1325</v>
      </c>
      <c r="I21" s="52">
        <v>1263</v>
      </c>
      <c r="J21" s="52">
        <v>1318</v>
      </c>
      <c r="K21" s="52">
        <v>1337</v>
      </c>
      <c r="L21" s="52">
        <v>1495</v>
      </c>
      <c r="M21" s="52">
        <v>1483</v>
      </c>
      <c r="N21" s="52">
        <v>1641</v>
      </c>
    </row>
    <row r="22" spans="2:14" ht="15" customHeight="1" thickBot="1">
      <c r="B22" s="1440" t="s">
        <v>141</v>
      </c>
      <c r="C22" s="1441">
        <v>741</v>
      </c>
      <c r="D22" s="1438">
        <v>761</v>
      </c>
      <c r="E22" s="1438">
        <v>750</v>
      </c>
      <c r="F22" s="1438">
        <v>751</v>
      </c>
      <c r="G22" s="1439">
        <v>745</v>
      </c>
      <c r="H22" s="1439">
        <v>707</v>
      </c>
      <c r="I22" s="1439">
        <v>691</v>
      </c>
      <c r="J22" s="1439">
        <v>677</v>
      </c>
      <c r="K22" s="1439">
        <v>662</v>
      </c>
      <c r="L22" s="1439">
        <v>726</v>
      </c>
      <c r="M22" s="1439">
        <v>645</v>
      </c>
      <c r="N22" s="1439">
        <v>608</v>
      </c>
    </row>
    <row r="23" spans="2:14" ht="15" customHeight="1" thickBot="1">
      <c r="B23" s="1440" t="s">
        <v>513</v>
      </c>
      <c r="C23" s="1441">
        <v>50</v>
      </c>
      <c r="D23" s="1438">
        <v>52</v>
      </c>
      <c r="E23" s="1438">
        <v>49</v>
      </c>
      <c r="F23" s="1438">
        <v>50</v>
      </c>
      <c r="G23" s="1439">
        <v>60</v>
      </c>
      <c r="H23" s="1439">
        <v>52</v>
      </c>
      <c r="I23" s="1439">
        <v>53</v>
      </c>
      <c r="J23" s="1439">
        <v>58</v>
      </c>
      <c r="K23" s="1439">
        <v>61</v>
      </c>
      <c r="L23" s="1439">
        <v>62</v>
      </c>
      <c r="M23" s="1439">
        <v>62</v>
      </c>
      <c r="N23" s="1439">
        <v>79</v>
      </c>
    </row>
    <row r="24" spans="2:14" ht="15" customHeight="1" thickBot="1">
      <c r="B24" s="1440" t="s">
        <v>53</v>
      </c>
      <c r="C24" s="1441">
        <v>2</v>
      </c>
      <c r="D24" s="1438">
        <v>0</v>
      </c>
      <c r="E24" s="1438">
        <v>2</v>
      </c>
      <c r="F24" s="1438">
        <v>4</v>
      </c>
      <c r="G24" s="1439">
        <v>7</v>
      </c>
      <c r="H24" s="1439">
        <v>4</v>
      </c>
      <c r="I24" s="1439">
        <v>1</v>
      </c>
      <c r="J24" s="1439">
        <v>2</v>
      </c>
      <c r="K24" s="1439">
        <v>2</v>
      </c>
      <c r="L24" s="1439">
        <v>0</v>
      </c>
      <c r="M24" s="1439">
        <v>5</v>
      </c>
      <c r="N24" s="1439">
        <v>4</v>
      </c>
    </row>
    <row r="25" spans="2:14" ht="15" customHeight="1" thickBot="1">
      <c r="B25" s="1440" t="s">
        <v>151</v>
      </c>
      <c r="C25" s="1441">
        <v>18</v>
      </c>
      <c r="D25" s="1438">
        <v>2</v>
      </c>
      <c r="E25" s="1438">
        <v>10</v>
      </c>
      <c r="F25" s="1438">
        <v>7</v>
      </c>
      <c r="G25" s="1439">
        <v>1</v>
      </c>
      <c r="H25" s="1439">
        <v>8</v>
      </c>
      <c r="I25" s="1439">
        <v>9</v>
      </c>
      <c r="J25" s="1439">
        <v>8</v>
      </c>
      <c r="K25" s="1439">
        <v>8</v>
      </c>
      <c r="L25" s="1439">
        <v>3</v>
      </c>
      <c r="M25" s="1439">
        <v>1</v>
      </c>
      <c r="N25" s="1439">
        <v>3</v>
      </c>
    </row>
    <row r="26" spans="2:14" ht="15" customHeight="1" thickBot="1">
      <c r="B26" s="1440" t="s">
        <v>152</v>
      </c>
      <c r="C26" s="1441">
        <v>1074</v>
      </c>
      <c r="D26" s="1438">
        <v>1056</v>
      </c>
      <c r="E26" s="1438">
        <v>1036</v>
      </c>
      <c r="F26" s="1438">
        <v>1057</v>
      </c>
      <c r="G26" s="1439">
        <v>1010</v>
      </c>
      <c r="H26" s="1439">
        <v>994</v>
      </c>
      <c r="I26" s="1439">
        <v>945</v>
      </c>
      <c r="J26" s="1439">
        <v>926</v>
      </c>
      <c r="K26" s="1439">
        <v>866</v>
      </c>
      <c r="L26" s="1439">
        <v>821</v>
      </c>
      <c r="M26" s="1439">
        <v>775</v>
      </c>
      <c r="N26" s="1439">
        <v>772</v>
      </c>
    </row>
    <row r="27" spans="2:14" ht="15" customHeight="1">
      <c r="B27" s="48" t="s">
        <v>90</v>
      </c>
      <c r="C27" s="90">
        <v>9631</v>
      </c>
      <c r="D27" s="986">
        <v>9546</v>
      </c>
      <c r="E27" s="173">
        <v>9474</v>
      </c>
      <c r="F27" s="173">
        <v>9469</v>
      </c>
      <c r="G27" s="173">
        <v>9220</v>
      </c>
      <c r="H27" s="173">
        <v>8832</v>
      </c>
      <c r="I27" s="173">
        <v>8316</v>
      </c>
      <c r="J27" s="173">
        <v>8343</v>
      </c>
      <c r="K27" s="173">
        <v>7547</v>
      </c>
      <c r="L27" s="173">
        <v>7454</v>
      </c>
      <c r="M27" s="173">
        <v>8048</v>
      </c>
      <c r="N27" s="173">
        <v>7924</v>
      </c>
    </row>
    <row r="28" spans="2:14" ht="15" customHeight="1">
      <c r="B28" s="174" t="s">
        <v>72</v>
      </c>
      <c r="C28" s="90">
        <v>14520</v>
      </c>
      <c r="D28" s="90">
        <v>14455</v>
      </c>
      <c r="E28" s="90">
        <v>14374</v>
      </c>
      <c r="F28" s="90">
        <v>14335</v>
      </c>
      <c r="G28" s="90">
        <v>14409</v>
      </c>
      <c r="H28" s="90">
        <v>13864</v>
      </c>
      <c r="I28" s="90">
        <v>13304</v>
      </c>
      <c r="J28" s="90">
        <v>13336</v>
      </c>
      <c r="K28" s="90">
        <v>12547</v>
      </c>
      <c r="L28" s="90">
        <v>12735</v>
      </c>
      <c r="M28" s="90">
        <v>13181</v>
      </c>
      <c r="N28" s="90">
        <v>13172</v>
      </c>
    </row>
    <row r="29" spans="2:14">
      <c r="B29" s="13" t="s">
        <v>2097</v>
      </c>
      <c r="C29" s="27"/>
      <c r="D29" s="27"/>
      <c r="E29" s="27"/>
      <c r="F29" s="27"/>
      <c r="G29" s="27"/>
      <c r="H29" s="27"/>
      <c r="I29" s="27"/>
    </row>
    <row r="30" spans="2:14">
      <c r="B30" s="13"/>
      <c r="C30" s="27"/>
      <c r="D30" s="27"/>
      <c r="E30" s="27"/>
      <c r="F30" s="27"/>
      <c r="G30" s="27"/>
      <c r="H30" s="27"/>
      <c r="I30" s="27"/>
    </row>
    <row r="31" spans="2:14" ht="15.75">
      <c r="B31" s="105" t="s">
        <v>155</v>
      </c>
      <c r="G31" s="306"/>
    </row>
    <row r="32" spans="2:14">
      <c r="B32" s="116" t="s">
        <v>445</v>
      </c>
    </row>
    <row r="33" spans="2:11">
      <c r="B33" s="281"/>
      <c r="C33" s="1442">
        <v>2020</v>
      </c>
      <c r="D33" s="1442">
        <v>2019</v>
      </c>
      <c r="E33" s="1442">
        <v>2018</v>
      </c>
      <c r="F33" s="1442">
        <v>2017</v>
      </c>
      <c r="G33" s="1442">
        <v>2016</v>
      </c>
      <c r="H33" s="1442">
        <v>2015</v>
      </c>
      <c r="I33" s="1442">
        <v>2014</v>
      </c>
      <c r="J33" s="1442">
        <v>2013</v>
      </c>
      <c r="K33" s="1442">
        <v>2012</v>
      </c>
    </row>
    <row r="34" spans="2:11" ht="15.75" thickBot="1">
      <c r="B34" s="106" t="s">
        <v>136</v>
      </c>
      <c r="C34" s="26">
        <v>15812</v>
      </c>
      <c r="D34" s="304">
        <v>15352</v>
      </c>
      <c r="E34" s="304">
        <v>14719</v>
      </c>
      <c r="F34" s="304">
        <v>15503</v>
      </c>
      <c r="G34" s="52">
        <v>16071.737999999999</v>
      </c>
      <c r="H34" s="52">
        <v>17080.97</v>
      </c>
      <c r="I34" s="52">
        <v>17077.363000000001</v>
      </c>
      <c r="J34" s="52">
        <v>17693.441999999999</v>
      </c>
      <c r="K34" s="52">
        <v>17968</v>
      </c>
    </row>
    <row r="35" spans="2:11" ht="15.75" thickBot="1">
      <c r="B35" s="106" t="s">
        <v>232</v>
      </c>
      <c r="C35" s="26">
        <v>1761</v>
      </c>
      <c r="D35" s="304">
        <v>1813</v>
      </c>
      <c r="E35" s="304">
        <v>2108</v>
      </c>
      <c r="F35" s="304">
        <v>2263</v>
      </c>
      <c r="G35" s="52">
        <v>2718.7350000000001</v>
      </c>
      <c r="H35" s="52">
        <v>3235.34</v>
      </c>
      <c r="I35" s="52">
        <v>3640.3180000000002</v>
      </c>
      <c r="J35" s="52">
        <v>3342.5450000000001</v>
      </c>
      <c r="K35" s="52">
        <v>3366.1680000000001</v>
      </c>
    </row>
    <row r="36" spans="2:11" ht="15.75" thickBot="1">
      <c r="B36" s="106" t="s">
        <v>135</v>
      </c>
      <c r="C36" s="26">
        <v>6801</v>
      </c>
      <c r="D36" s="304">
        <v>5829</v>
      </c>
      <c r="E36" s="304">
        <v>5567</v>
      </c>
      <c r="F36" s="304">
        <v>5983</v>
      </c>
      <c r="G36" s="52">
        <v>6339.7929999999997</v>
      </c>
      <c r="H36" s="52">
        <v>6214.018</v>
      </c>
      <c r="I36" s="52">
        <v>5912.8720000000003</v>
      </c>
      <c r="J36" s="52">
        <v>5918.665</v>
      </c>
      <c r="K36" s="52">
        <v>6056.9350000000004</v>
      </c>
    </row>
    <row r="37" spans="2:11" ht="15.75" thickBot="1">
      <c r="B37" s="106" t="s">
        <v>146</v>
      </c>
      <c r="C37" s="26">
        <v>659</v>
      </c>
      <c r="D37" s="304">
        <v>828</v>
      </c>
      <c r="E37" s="304">
        <v>796</v>
      </c>
      <c r="F37" s="304">
        <v>940</v>
      </c>
      <c r="G37" s="52">
        <v>851.85599999999999</v>
      </c>
      <c r="H37" s="52">
        <v>785.38</v>
      </c>
      <c r="I37" s="52">
        <v>885.774</v>
      </c>
      <c r="J37" s="52">
        <v>920.947</v>
      </c>
      <c r="K37" s="52">
        <v>1210.0409999999999</v>
      </c>
    </row>
    <row r="38" spans="2:11" ht="15.75" thickBot="1">
      <c r="B38" s="106" t="s">
        <v>512</v>
      </c>
      <c r="C38" s="26">
        <v>4763</v>
      </c>
      <c r="D38" s="304">
        <v>5110</v>
      </c>
      <c r="E38" s="304">
        <v>5119</v>
      </c>
      <c r="F38" s="304">
        <v>5282</v>
      </c>
      <c r="G38" s="52">
        <v>4986.7790000000005</v>
      </c>
      <c r="H38" s="52">
        <v>5531.78</v>
      </c>
      <c r="I38" s="52">
        <v>5736.46</v>
      </c>
      <c r="J38" s="52">
        <v>5333.607</v>
      </c>
      <c r="K38" s="52">
        <v>5366.1319999999996</v>
      </c>
    </row>
    <row r="39" spans="2:11" ht="15.75" thickBot="1">
      <c r="B39" s="106" t="s">
        <v>134</v>
      </c>
      <c r="C39" s="26">
        <v>6345</v>
      </c>
      <c r="D39" s="304">
        <v>6912</v>
      </c>
      <c r="E39" s="304">
        <v>7484</v>
      </c>
      <c r="F39" s="304">
        <v>7575</v>
      </c>
      <c r="G39" s="52">
        <v>7600.9219999999996</v>
      </c>
      <c r="H39" s="52">
        <v>8105.4570000000003</v>
      </c>
      <c r="I39" s="52">
        <v>9525.1380000000008</v>
      </c>
      <c r="J39" s="52">
        <v>9543.4310000000005</v>
      </c>
      <c r="K39" s="52">
        <v>10314.072</v>
      </c>
    </row>
    <row r="40" spans="2:11" ht="15.75" thickBot="1">
      <c r="B40" s="106" t="s">
        <v>142</v>
      </c>
      <c r="C40" s="26">
        <v>2952</v>
      </c>
      <c r="D40" s="304">
        <v>3336</v>
      </c>
      <c r="E40" s="304">
        <v>3399</v>
      </c>
      <c r="F40" s="304">
        <v>3694</v>
      </c>
      <c r="G40" s="52">
        <v>3327.029</v>
      </c>
      <c r="H40" s="52">
        <v>3967.9879999999998</v>
      </c>
      <c r="I40" s="52">
        <v>4213.5379999999996</v>
      </c>
      <c r="J40" s="52">
        <v>4283.7539999999999</v>
      </c>
      <c r="K40" s="52">
        <v>4352.0200000000004</v>
      </c>
    </row>
    <row r="41" spans="2:11" ht="15.75" thickBot="1">
      <c r="B41" s="106" t="s">
        <v>138</v>
      </c>
      <c r="C41" s="26">
        <v>2150</v>
      </c>
      <c r="D41" s="304">
        <v>2410</v>
      </c>
      <c r="E41" s="304">
        <v>2243</v>
      </c>
      <c r="F41" s="304">
        <v>2335</v>
      </c>
      <c r="G41" s="52">
        <v>2472.52</v>
      </c>
      <c r="H41" s="52">
        <v>2619.4540000000002</v>
      </c>
      <c r="I41" s="52">
        <v>3041.953</v>
      </c>
      <c r="J41" s="52">
        <v>2915.06</v>
      </c>
      <c r="K41" s="52">
        <v>3426.2860000000001</v>
      </c>
    </row>
    <row r="42" spans="2:11" ht="15.75" thickBot="1">
      <c r="B42" s="106" t="s">
        <v>137</v>
      </c>
      <c r="C42" s="26">
        <v>4955</v>
      </c>
      <c r="D42" s="304">
        <v>5405</v>
      </c>
      <c r="E42" s="304">
        <v>5665</v>
      </c>
      <c r="F42" s="304">
        <v>5376</v>
      </c>
      <c r="G42" s="52">
        <v>5719.4750000000004</v>
      </c>
      <c r="H42" s="52">
        <v>6746.23</v>
      </c>
      <c r="I42" s="52">
        <v>6536.85</v>
      </c>
      <c r="J42" s="52">
        <v>6533.2430000000004</v>
      </c>
      <c r="K42" s="52">
        <v>7265.3950000000004</v>
      </c>
    </row>
    <row r="43" spans="2:11" ht="15.75" thickBot="1">
      <c r="B43" s="106" t="s">
        <v>147</v>
      </c>
      <c r="C43" s="26">
        <v>2377</v>
      </c>
      <c r="D43" s="304">
        <v>2167</v>
      </c>
      <c r="E43" s="304">
        <v>2138</v>
      </c>
      <c r="F43" s="304">
        <v>1649</v>
      </c>
      <c r="G43" s="52">
        <v>2471.8440000000001</v>
      </c>
      <c r="H43" s="52">
        <v>2581.3719999999998</v>
      </c>
      <c r="I43" s="52">
        <v>2939.63</v>
      </c>
      <c r="J43" s="52">
        <v>2869.5390000000002</v>
      </c>
      <c r="K43" s="52">
        <v>3484.3110000000001</v>
      </c>
    </row>
    <row r="44" spans="2:11" ht="15.75" thickBot="1">
      <c r="B44" s="106" t="s">
        <v>148</v>
      </c>
      <c r="C44" s="26">
        <v>83</v>
      </c>
      <c r="D44" s="304">
        <v>163</v>
      </c>
      <c r="E44" s="304">
        <v>154</v>
      </c>
      <c r="F44" s="304">
        <v>151</v>
      </c>
      <c r="G44" s="52">
        <v>520.61099999999999</v>
      </c>
      <c r="H44" s="52">
        <v>512.34500000000003</v>
      </c>
      <c r="I44" s="52">
        <v>468.47399999999999</v>
      </c>
      <c r="J44" s="52">
        <v>617.83600000000001</v>
      </c>
      <c r="K44" s="52">
        <v>456.44</v>
      </c>
    </row>
    <row r="45" spans="2:11" ht="15.75" thickBot="1">
      <c r="B45" s="106" t="s">
        <v>149</v>
      </c>
      <c r="C45" s="26">
        <v>586</v>
      </c>
      <c r="D45" s="304">
        <v>601</v>
      </c>
      <c r="E45" s="304">
        <v>574</v>
      </c>
      <c r="F45" s="304">
        <v>555</v>
      </c>
      <c r="G45" s="52">
        <v>605.85900000000004</v>
      </c>
      <c r="H45" s="52">
        <v>506.54</v>
      </c>
      <c r="I45" s="52">
        <v>359.20699999999999</v>
      </c>
      <c r="J45" s="52">
        <v>317.82299999999998</v>
      </c>
      <c r="K45" s="52">
        <v>318.71899999999999</v>
      </c>
    </row>
    <row r="46" spans="2:11">
      <c r="B46" s="122" t="s">
        <v>150</v>
      </c>
      <c r="C46" s="405">
        <v>21200</v>
      </c>
      <c r="D46" s="324">
        <v>21987</v>
      </c>
      <c r="E46" s="324">
        <v>22111</v>
      </c>
      <c r="F46" s="324">
        <v>21638</v>
      </c>
      <c r="G46" s="151">
        <v>23759.704000000002</v>
      </c>
      <c r="H46" s="151">
        <v>22944.073</v>
      </c>
      <c r="I46" s="151">
        <v>22144.694</v>
      </c>
      <c r="J46" s="151">
        <v>23149.526999999998</v>
      </c>
      <c r="K46" s="151">
        <v>23586.165000000001</v>
      </c>
    </row>
    <row r="47" spans="2:11">
      <c r="B47" s="174" t="s">
        <v>446</v>
      </c>
      <c r="C47" s="90">
        <v>65680</v>
      </c>
      <c r="D47" s="90">
        <v>66803</v>
      </c>
      <c r="E47" s="90">
        <v>66957</v>
      </c>
      <c r="F47" s="90">
        <v>67662</v>
      </c>
      <c r="G47" s="230">
        <v>72460</v>
      </c>
      <c r="H47" s="230">
        <v>75299</v>
      </c>
      <c r="I47" s="230">
        <v>76745.811000000002</v>
      </c>
      <c r="J47" s="230">
        <v>78105.812000000005</v>
      </c>
      <c r="K47" s="230">
        <v>81804.551999999996</v>
      </c>
    </row>
    <row r="48" spans="2:11">
      <c r="B48" s="13" t="s">
        <v>2097</v>
      </c>
    </row>
  </sheetData>
  <hyperlinks>
    <hyperlink ref="B29" r:id="rId1"/>
    <hyperlink ref="B48" r:id="rId2"/>
  </hyperlinks>
  <pageMargins left="0.7" right="0.7" top="0.78740157499999996" bottom="0.78740157499999996" header="0.3" footer="0.3"/>
  <pageSetup paperSize="9" orientation="portrait"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2:O224"/>
  <sheetViews>
    <sheetView topLeftCell="A64" zoomScale="85" zoomScaleNormal="85" workbookViewId="0">
      <selection activeCell="E84" sqref="E84"/>
    </sheetView>
  </sheetViews>
  <sheetFormatPr baseColWidth="10" defaultRowHeight="15"/>
  <cols>
    <col min="1" max="1" width="11.42578125" style="114"/>
    <col min="2" max="2" width="24.7109375" style="114" customWidth="1"/>
    <col min="3" max="3" width="9.42578125" style="114" customWidth="1"/>
    <col min="4" max="4" width="22.140625" style="114" customWidth="1"/>
    <col min="5" max="5" width="18.28515625" style="114" customWidth="1"/>
    <col min="6" max="16384" width="11.42578125" style="114"/>
  </cols>
  <sheetData>
    <row r="2" spans="2:5" ht="15.75">
      <c r="B2" s="105" t="s">
        <v>804</v>
      </c>
    </row>
    <row r="3" spans="2:5" ht="15.75">
      <c r="B3" s="105"/>
    </row>
    <row r="4" spans="2:5" ht="15.75">
      <c r="B4" s="190" t="s">
        <v>1979</v>
      </c>
    </row>
    <row r="5" spans="2:5" ht="15.75">
      <c r="B5" s="105"/>
    </row>
    <row r="6" spans="2:5" ht="15" customHeight="1">
      <c r="B6" s="16" t="s">
        <v>613</v>
      </c>
      <c r="C6" s="385">
        <v>51.3</v>
      </c>
      <c r="E6" s="386" t="s">
        <v>614</v>
      </c>
    </row>
    <row r="7" spans="2:5">
      <c r="B7" s="16" t="s">
        <v>615</v>
      </c>
      <c r="C7" s="387">
        <v>1141800</v>
      </c>
      <c r="E7" s="386" t="s">
        <v>616</v>
      </c>
    </row>
    <row r="8" spans="2:5">
      <c r="B8" s="388" t="s">
        <v>617</v>
      </c>
      <c r="C8" s="389">
        <v>46</v>
      </c>
      <c r="E8" s="390" t="s">
        <v>618</v>
      </c>
    </row>
    <row r="9" spans="2:5" ht="15" customHeight="1">
      <c r="B9" s="391"/>
      <c r="C9" s="392"/>
      <c r="E9" s="386"/>
    </row>
    <row r="10" spans="2:5">
      <c r="B10" s="16" t="s">
        <v>619</v>
      </c>
      <c r="C10" s="393">
        <v>316</v>
      </c>
      <c r="E10" s="386" t="s">
        <v>620</v>
      </c>
    </row>
    <row r="11" spans="2:5" ht="15" customHeight="1">
      <c r="B11" s="391" t="s">
        <v>621</v>
      </c>
      <c r="C11" s="392">
        <v>6160</v>
      </c>
      <c r="E11" s="386" t="s">
        <v>622</v>
      </c>
    </row>
    <row r="12" spans="2:5">
      <c r="B12" s="16" t="s">
        <v>623</v>
      </c>
      <c r="C12" s="393">
        <v>844</v>
      </c>
      <c r="E12" s="386" t="s">
        <v>620</v>
      </c>
    </row>
    <row r="13" spans="2:5">
      <c r="B13" s="391" t="s">
        <v>624</v>
      </c>
      <c r="C13" s="392"/>
      <c r="E13" s="386"/>
    </row>
    <row r="14" spans="2:5">
      <c r="B14" s="391" t="s">
        <v>621</v>
      </c>
      <c r="C14" s="392">
        <v>16460</v>
      </c>
      <c r="E14" s="386" t="s">
        <v>625</v>
      </c>
    </row>
    <row r="15" spans="2:5" ht="15" customHeight="1">
      <c r="B15" s="394"/>
      <c r="C15" s="395"/>
      <c r="E15" s="390"/>
    </row>
    <row r="16" spans="2:5">
      <c r="B16" s="16" t="s">
        <v>626</v>
      </c>
      <c r="C16" s="385">
        <v>10.6</v>
      </c>
      <c r="E16" s="386" t="s">
        <v>627</v>
      </c>
    </row>
    <row r="17" spans="2:14">
      <c r="B17" s="16" t="s">
        <v>628</v>
      </c>
      <c r="C17" s="385">
        <v>9.6999999999999993</v>
      </c>
      <c r="E17" s="386" t="s">
        <v>629</v>
      </c>
    </row>
    <row r="18" spans="2:14">
      <c r="B18" s="396"/>
      <c r="C18" s="392"/>
      <c r="D18" s="392"/>
      <c r="E18" s="386"/>
    </row>
    <row r="19" spans="2:14">
      <c r="B19" s="397" t="s">
        <v>805</v>
      </c>
      <c r="C19" s="398"/>
      <c r="D19" s="398"/>
      <c r="E19" s="398"/>
    </row>
    <row r="20" spans="2:14">
      <c r="B20" s="399" t="s">
        <v>1978</v>
      </c>
      <c r="C20" s="400"/>
      <c r="D20" s="400"/>
      <c r="E20" s="401"/>
    </row>
    <row r="23" spans="2:14" ht="15.75">
      <c r="B23" s="105" t="s">
        <v>159</v>
      </c>
      <c r="C23" s="105"/>
      <c r="D23" s="105"/>
      <c r="E23" s="105"/>
      <c r="F23" s="105"/>
      <c r="G23" s="105"/>
      <c r="H23" s="105"/>
    </row>
    <row r="24" spans="2:14" ht="15.75">
      <c r="B24" s="116" t="s">
        <v>74</v>
      </c>
      <c r="C24" s="105"/>
      <c r="D24" s="105"/>
      <c r="E24" s="105"/>
      <c r="F24" s="105"/>
      <c r="G24" s="105"/>
      <c r="H24" s="105"/>
    </row>
    <row r="25" spans="2:14">
      <c r="B25" s="480"/>
      <c r="C25" s="481" t="s">
        <v>2322</v>
      </c>
      <c r="D25" s="481">
        <v>2020</v>
      </c>
      <c r="E25" s="481">
        <v>2019</v>
      </c>
      <c r="F25" s="481">
        <v>2018</v>
      </c>
      <c r="G25" s="481">
        <v>2017</v>
      </c>
      <c r="H25" s="481">
        <v>2016</v>
      </c>
      <c r="I25" s="481">
        <v>2015</v>
      </c>
      <c r="J25" s="481">
        <v>2014</v>
      </c>
      <c r="K25" s="481">
        <v>2013</v>
      </c>
      <c r="L25" s="482" t="s">
        <v>806</v>
      </c>
      <c r="M25" s="481">
        <v>2011</v>
      </c>
      <c r="N25" s="1490"/>
    </row>
    <row r="26" spans="2:14" ht="25.5">
      <c r="B26" s="483" t="s">
        <v>159</v>
      </c>
      <c r="C26" s="484">
        <v>8900</v>
      </c>
      <c r="D26" s="485" t="s">
        <v>79</v>
      </c>
      <c r="E26" s="485" t="s">
        <v>79</v>
      </c>
      <c r="F26" s="485">
        <v>7665</v>
      </c>
      <c r="G26" s="485">
        <v>7532</v>
      </c>
      <c r="H26" s="485">
        <v>6796</v>
      </c>
      <c r="I26" s="485">
        <v>7161</v>
      </c>
      <c r="J26" s="485">
        <v>6918</v>
      </c>
      <c r="K26" s="485">
        <v>6783</v>
      </c>
      <c r="L26" s="485">
        <v>6496</v>
      </c>
      <c r="M26" s="485">
        <v>7903</v>
      </c>
      <c r="N26" s="392"/>
    </row>
    <row r="27" spans="2:14">
      <c r="B27" s="13" t="s">
        <v>2464</v>
      </c>
      <c r="C27" s="115"/>
      <c r="D27" s="115"/>
      <c r="E27" s="115"/>
      <c r="F27" s="115"/>
      <c r="G27" s="115"/>
      <c r="H27" s="115"/>
    </row>
    <row r="28" spans="2:14">
      <c r="B28" s="109" t="s">
        <v>2321</v>
      </c>
    </row>
    <row r="29" spans="2:14">
      <c r="B29" s="109" t="s">
        <v>807</v>
      </c>
      <c r="C29" s="109"/>
      <c r="D29" s="109"/>
      <c r="E29" s="109"/>
      <c r="F29" s="109"/>
      <c r="G29" s="109"/>
      <c r="H29" s="109"/>
    </row>
    <row r="32" spans="2:14" ht="15.75">
      <c r="B32" s="108" t="s">
        <v>159</v>
      </c>
    </row>
    <row r="33" spans="2:7" ht="15.75">
      <c r="B33" s="116" t="s">
        <v>158</v>
      </c>
      <c r="C33" s="486"/>
      <c r="D33" s="486"/>
      <c r="E33" s="486"/>
      <c r="F33" s="486"/>
      <c r="G33" s="486"/>
    </row>
    <row r="34" spans="2:7">
      <c r="B34" s="487"/>
      <c r="C34" s="488">
        <v>2018</v>
      </c>
      <c r="D34" s="488">
        <v>2017</v>
      </c>
      <c r="E34" s="488">
        <v>2016</v>
      </c>
      <c r="F34" s="488">
        <v>2015</v>
      </c>
      <c r="G34" s="488">
        <v>2012</v>
      </c>
    </row>
    <row r="35" spans="2:7">
      <c r="B35" s="487"/>
      <c r="C35" s="489"/>
      <c r="D35" s="489"/>
      <c r="E35" s="489"/>
      <c r="F35" s="489"/>
      <c r="G35" s="489"/>
    </row>
    <row r="36" spans="2:7">
      <c r="B36" s="490" t="s">
        <v>134</v>
      </c>
      <c r="C36" s="491">
        <v>2569</v>
      </c>
      <c r="D36" s="492">
        <v>2610</v>
      </c>
      <c r="E36" s="492">
        <v>2348</v>
      </c>
      <c r="F36" s="492">
        <v>2624</v>
      </c>
      <c r="G36" s="492">
        <v>2465</v>
      </c>
    </row>
    <row r="37" spans="2:7">
      <c r="B37" s="493" t="s">
        <v>808</v>
      </c>
      <c r="C37" s="494">
        <v>1573</v>
      </c>
      <c r="D37" s="495">
        <v>1479</v>
      </c>
      <c r="E37" s="495">
        <v>1155</v>
      </c>
      <c r="F37" s="495">
        <v>972</v>
      </c>
      <c r="G37" s="495">
        <v>639</v>
      </c>
    </row>
    <row r="38" spans="2:7">
      <c r="B38" s="493" t="s">
        <v>809</v>
      </c>
      <c r="C38" s="494">
        <v>888</v>
      </c>
      <c r="D38" s="495">
        <v>909</v>
      </c>
      <c r="E38" s="495">
        <v>933</v>
      </c>
      <c r="F38" s="495">
        <v>1066</v>
      </c>
      <c r="G38" s="495">
        <v>1269</v>
      </c>
    </row>
    <row r="39" spans="2:7">
      <c r="B39" s="493" t="s">
        <v>810</v>
      </c>
      <c r="C39" s="494">
        <v>919</v>
      </c>
      <c r="D39" s="495">
        <v>889</v>
      </c>
      <c r="E39" s="495">
        <v>883</v>
      </c>
      <c r="F39" s="495">
        <v>859</v>
      </c>
      <c r="G39" s="495">
        <v>716</v>
      </c>
    </row>
    <row r="40" spans="2:7">
      <c r="B40" s="493" t="s">
        <v>222</v>
      </c>
      <c r="C40" s="494">
        <v>375</v>
      </c>
      <c r="D40" s="495">
        <v>389</v>
      </c>
      <c r="E40" s="495">
        <v>358</v>
      </c>
      <c r="F40" s="495">
        <v>332</v>
      </c>
      <c r="G40" s="495">
        <v>306</v>
      </c>
    </row>
    <row r="41" spans="2:7">
      <c r="B41" s="493" t="s">
        <v>219</v>
      </c>
      <c r="C41" s="494">
        <v>165</v>
      </c>
      <c r="D41" s="495">
        <v>144</v>
      </c>
      <c r="E41" s="495">
        <v>142</v>
      </c>
      <c r="F41" s="495">
        <v>161</v>
      </c>
      <c r="G41" s="495">
        <v>127</v>
      </c>
    </row>
    <row r="42" spans="2:7">
      <c r="B42" s="493" t="s">
        <v>811</v>
      </c>
      <c r="C42" s="494">
        <v>99</v>
      </c>
      <c r="D42" s="495">
        <v>92</v>
      </c>
      <c r="E42" s="495" t="s">
        <v>79</v>
      </c>
      <c r="F42" s="495" t="s">
        <v>79</v>
      </c>
      <c r="G42" s="495" t="s">
        <v>79</v>
      </c>
    </row>
    <row r="43" spans="2:7">
      <c r="B43" s="493" t="s">
        <v>812</v>
      </c>
      <c r="C43" s="494">
        <v>64</v>
      </c>
      <c r="D43" s="495">
        <v>63</v>
      </c>
      <c r="E43" s="495" t="s">
        <v>79</v>
      </c>
      <c r="F43" s="495" t="s">
        <v>79</v>
      </c>
      <c r="G43" s="495" t="s">
        <v>79</v>
      </c>
    </row>
    <row r="44" spans="2:7">
      <c r="B44" s="493" t="s">
        <v>160</v>
      </c>
      <c r="C44" s="494">
        <v>69</v>
      </c>
      <c r="D44" s="495">
        <v>57</v>
      </c>
      <c r="E44" s="495">
        <v>50</v>
      </c>
      <c r="F44" s="495">
        <v>50</v>
      </c>
      <c r="G44" s="495">
        <v>58</v>
      </c>
    </row>
    <row r="45" spans="2:7">
      <c r="B45" s="493" t="s">
        <v>209</v>
      </c>
      <c r="C45" s="494">
        <v>51</v>
      </c>
      <c r="D45" s="495">
        <v>55</v>
      </c>
      <c r="E45" s="495">
        <v>49</v>
      </c>
      <c r="F45" s="495">
        <v>50</v>
      </c>
      <c r="G45" s="495" t="s">
        <v>79</v>
      </c>
    </row>
    <row r="46" spans="2:7">
      <c r="B46" s="493" t="s">
        <v>241</v>
      </c>
      <c r="C46" s="494">
        <v>48</v>
      </c>
      <c r="D46" s="495">
        <v>47</v>
      </c>
      <c r="E46" s="495">
        <v>41</v>
      </c>
      <c r="F46" s="495">
        <v>50</v>
      </c>
      <c r="G46" s="495">
        <v>55</v>
      </c>
    </row>
    <row r="47" spans="2:7">
      <c r="B47" s="493" t="s">
        <v>813</v>
      </c>
      <c r="C47" s="494" t="s">
        <v>79</v>
      </c>
      <c r="D47" s="495">
        <v>46</v>
      </c>
      <c r="E47" s="495">
        <v>49</v>
      </c>
      <c r="F47" s="495">
        <v>66</v>
      </c>
      <c r="G47" s="495">
        <v>53</v>
      </c>
    </row>
    <row r="48" spans="2:7">
      <c r="B48" s="493" t="s">
        <v>137</v>
      </c>
      <c r="C48" s="494">
        <v>48</v>
      </c>
      <c r="D48" s="495">
        <v>46</v>
      </c>
      <c r="E48" s="495" t="s">
        <v>79</v>
      </c>
      <c r="F48" s="495" t="s">
        <v>79</v>
      </c>
      <c r="G48" s="495">
        <v>48</v>
      </c>
    </row>
    <row r="49" spans="2:11">
      <c r="B49" s="493" t="s">
        <v>814</v>
      </c>
      <c r="C49" s="494" t="s">
        <v>79</v>
      </c>
      <c r="D49" s="495" t="s">
        <v>79</v>
      </c>
      <c r="E49" s="495">
        <v>32</v>
      </c>
      <c r="F49" s="495">
        <v>63</v>
      </c>
      <c r="G49" s="495">
        <v>71</v>
      </c>
    </row>
    <row r="50" spans="2:11">
      <c r="B50" s="493" t="s">
        <v>150</v>
      </c>
      <c r="C50" s="494">
        <v>799</v>
      </c>
      <c r="D50" s="495">
        <v>705</v>
      </c>
      <c r="E50" s="495">
        <v>755</v>
      </c>
      <c r="F50" s="495">
        <v>822</v>
      </c>
      <c r="G50" s="495">
        <v>791</v>
      </c>
    </row>
    <row r="51" spans="2:11">
      <c r="B51" s="496" t="s">
        <v>72</v>
      </c>
      <c r="C51" s="497">
        <v>7665</v>
      </c>
      <c r="D51" s="497">
        <v>7532</v>
      </c>
      <c r="E51" s="497">
        <v>6796</v>
      </c>
      <c r="F51" s="497">
        <v>7161</v>
      </c>
      <c r="G51" s="497">
        <f>SUM(G36:G50)</f>
        <v>6598</v>
      </c>
    </row>
    <row r="52" spans="2:11">
      <c r="B52" s="13" t="s">
        <v>815</v>
      </c>
      <c r="C52" s="27"/>
      <c r="D52" s="27"/>
      <c r="E52" s="27"/>
      <c r="F52" s="27"/>
      <c r="G52" s="27"/>
    </row>
    <row r="58" spans="2:11">
      <c r="K58" s="114" t="s">
        <v>0</v>
      </c>
    </row>
    <row r="59" spans="2:11">
      <c r="J59" s="114" t="s">
        <v>402</v>
      </c>
      <c r="K59" s="114">
        <v>7665</v>
      </c>
    </row>
    <row r="60" spans="2:11">
      <c r="J60" s="114" t="s">
        <v>816</v>
      </c>
      <c r="K60" s="114">
        <v>2569</v>
      </c>
    </row>
    <row r="61" spans="2:11">
      <c r="J61" s="114" t="s">
        <v>808</v>
      </c>
      <c r="K61" s="114">
        <v>1573</v>
      </c>
    </row>
    <row r="62" spans="2:11">
      <c r="J62" s="114" t="s">
        <v>136</v>
      </c>
      <c r="K62" s="114">
        <v>919</v>
      </c>
    </row>
    <row r="63" spans="2:11">
      <c r="J63" s="114" t="s">
        <v>138</v>
      </c>
      <c r="K63" s="114">
        <v>888</v>
      </c>
    </row>
    <row r="64" spans="2:11">
      <c r="J64" s="114" t="s">
        <v>222</v>
      </c>
      <c r="K64" s="114">
        <v>375</v>
      </c>
    </row>
    <row r="65" spans="2:11">
      <c r="J65" s="114" t="s">
        <v>150</v>
      </c>
      <c r="K65" s="114">
        <v>1341</v>
      </c>
    </row>
    <row r="76" spans="2:11" ht="15.75">
      <c r="B76" s="108" t="s">
        <v>817</v>
      </c>
    </row>
    <row r="79" spans="2:11">
      <c r="B79" s="114" t="s">
        <v>683</v>
      </c>
    </row>
    <row r="80" spans="2:11">
      <c r="B80" s="114" t="s">
        <v>818</v>
      </c>
    </row>
    <row r="81" spans="2:4">
      <c r="B81" s="114" t="s">
        <v>819</v>
      </c>
    </row>
    <row r="83" spans="2:4">
      <c r="B83" s="498" t="s">
        <v>126</v>
      </c>
      <c r="C83" s="1751" t="s">
        <v>761</v>
      </c>
      <c r="D83" s="1751"/>
    </row>
    <row r="84" spans="2:4">
      <c r="B84" s="482"/>
      <c r="C84" s="481" t="s">
        <v>820</v>
      </c>
      <c r="D84" s="481" t="s">
        <v>661</v>
      </c>
    </row>
    <row r="85" spans="2:4">
      <c r="B85" s="482"/>
      <c r="C85" s="481"/>
      <c r="D85" s="481"/>
    </row>
    <row r="86" spans="2:4">
      <c r="B86" s="499" t="s">
        <v>72</v>
      </c>
      <c r="C86" s="500">
        <v>7665</v>
      </c>
      <c r="D86" s="500">
        <v>100</v>
      </c>
    </row>
    <row r="87" spans="2:4">
      <c r="B87" s="493" t="s">
        <v>821</v>
      </c>
      <c r="C87" s="485">
        <v>5020</v>
      </c>
      <c r="D87" s="485">
        <f>C87/$C$86*100</f>
        <v>65.492498369210693</v>
      </c>
    </row>
    <row r="88" spans="2:4">
      <c r="B88" s="490" t="s">
        <v>822</v>
      </c>
      <c r="C88" s="485">
        <v>2558</v>
      </c>
      <c r="D88" s="485">
        <f>C88/$C$86*100</f>
        <v>33.372472276581867</v>
      </c>
    </row>
    <row r="89" spans="2:4">
      <c r="B89" s="493" t="s">
        <v>823</v>
      </c>
      <c r="C89" s="485">
        <v>29</v>
      </c>
      <c r="D89" s="485" t="s">
        <v>824</v>
      </c>
    </row>
    <row r="90" spans="2:4">
      <c r="B90" s="493" t="s">
        <v>825</v>
      </c>
      <c r="C90" s="485">
        <v>25</v>
      </c>
      <c r="D90" s="485" t="s">
        <v>824</v>
      </c>
    </row>
    <row r="91" spans="2:4">
      <c r="B91" s="493" t="s">
        <v>826</v>
      </c>
      <c r="C91" s="485">
        <v>16</v>
      </c>
      <c r="D91" s="485" t="s">
        <v>824</v>
      </c>
    </row>
    <row r="92" spans="2:4">
      <c r="B92" s="493" t="s">
        <v>827</v>
      </c>
      <c r="C92" s="485">
        <v>13</v>
      </c>
      <c r="D92" s="485" t="s">
        <v>824</v>
      </c>
    </row>
    <row r="93" spans="2:4">
      <c r="B93" s="493" t="s">
        <v>828</v>
      </c>
      <c r="C93" s="485">
        <v>3</v>
      </c>
      <c r="D93" s="485" t="s">
        <v>824</v>
      </c>
    </row>
    <row r="94" spans="2:4">
      <c r="C94" s="27"/>
    </row>
    <row r="95" spans="2:4">
      <c r="B95" s="501" t="s">
        <v>829</v>
      </c>
    </row>
    <row r="98" spans="2:14" ht="15.75">
      <c r="B98" s="1046" t="s">
        <v>830</v>
      </c>
    </row>
    <row r="99" spans="2:14">
      <c r="B99" s="98" t="s">
        <v>674</v>
      </c>
    </row>
    <row r="100" spans="2:14">
      <c r="B100" s="444" t="s">
        <v>831</v>
      </c>
    </row>
    <row r="101" spans="2:14">
      <c r="B101" s="502"/>
      <c r="C101" s="503">
        <v>2021</v>
      </c>
      <c r="D101" s="503">
        <v>2020</v>
      </c>
      <c r="E101" s="503">
        <v>2019</v>
      </c>
      <c r="F101" s="503">
        <v>2018</v>
      </c>
      <c r="G101" s="503">
        <v>2017</v>
      </c>
      <c r="H101" s="503">
        <v>2016</v>
      </c>
      <c r="I101" s="503">
        <v>2015</v>
      </c>
      <c r="J101" s="503">
        <v>2014</v>
      </c>
      <c r="K101" s="503">
        <v>2013</v>
      </c>
      <c r="L101" s="503">
        <v>2012</v>
      </c>
      <c r="M101" s="503">
        <v>2011</v>
      </c>
      <c r="N101" s="1200"/>
    </row>
    <row r="102" spans="2:14" ht="23.25" thickBot="1">
      <c r="B102" s="504" t="s">
        <v>670</v>
      </c>
      <c r="C102" s="505">
        <v>1460060</v>
      </c>
      <c r="D102" s="506">
        <v>1235985</v>
      </c>
      <c r="E102" s="506">
        <v>1317400</v>
      </c>
      <c r="F102" s="507">
        <v>1234716</v>
      </c>
      <c r="G102" s="507">
        <v>1238914</v>
      </c>
      <c r="H102" s="507">
        <v>1185712</v>
      </c>
      <c r="I102" s="507">
        <v>1167555.4583145599</v>
      </c>
      <c r="J102" s="507">
        <v>1034439</v>
      </c>
      <c r="K102" s="507">
        <v>1004896</v>
      </c>
      <c r="L102" s="507">
        <v>988497</v>
      </c>
      <c r="M102" s="507">
        <v>889565</v>
      </c>
      <c r="N102" s="223"/>
    </row>
    <row r="103" spans="2:14" ht="15.75" thickBot="1">
      <c r="B103" s="508" t="s">
        <v>832</v>
      </c>
      <c r="C103" s="509">
        <v>16287</v>
      </c>
      <c r="D103" s="510">
        <v>11051</v>
      </c>
      <c r="E103" s="510">
        <v>12027</v>
      </c>
      <c r="F103" s="511">
        <v>10495</v>
      </c>
      <c r="G103" s="511">
        <v>9613</v>
      </c>
      <c r="H103" s="511">
        <v>9625</v>
      </c>
      <c r="I103" s="511">
        <v>7687</v>
      </c>
      <c r="J103" s="511">
        <v>6078</v>
      </c>
      <c r="K103" s="511">
        <v>4875</v>
      </c>
      <c r="L103" s="511">
        <v>4081</v>
      </c>
      <c r="M103" s="511">
        <v>3511</v>
      </c>
      <c r="N103" s="223"/>
    </row>
    <row r="104" spans="2:14" ht="15.75" thickBot="1">
      <c r="B104" s="512" t="s">
        <v>672</v>
      </c>
      <c r="C104" s="513">
        <v>8106</v>
      </c>
      <c r="D104" s="514">
        <v>7000</v>
      </c>
      <c r="E104" s="514">
        <v>6561</v>
      </c>
      <c r="F104" s="515">
        <v>6191</v>
      </c>
      <c r="G104" s="515">
        <v>5902</v>
      </c>
      <c r="H104" s="515">
        <v>5080</v>
      </c>
      <c r="I104" s="515">
        <v>4195</v>
      </c>
      <c r="J104" s="515">
        <v>2851</v>
      </c>
      <c r="K104" s="515">
        <v>2659</v>
      </c>
      <c r="L104" s="515">
        <v>2413</v>
      </c>
      <c r="M104" s="515">
        <v>2715</v>
      </c>
      <c r="N104" s="223"/>
    </row>
    <row r="105" spans="2:14">
      <c r="B105" s="516" t="s">
        <v>671</v>
      </c>
      <c r="C105" s="517">
        <v>0</v>
      </c>
      <c r="D105" s="518">
        <v>18</v>
      </c>
      <c r="E105" s="518">
        <v>2</v>
      </c>
      <c r="F105" s="519">
        <v>1</v>
      </c>
      <c r="G105" s="519">
        <v>0</v>
      </c>
      <c r="H105" s="519">
        <v>0</v>
      </c>
      <c r="I105" s="520">
        <v>0</v>
      </c>
      <c r="J105" s="520">
        <v>1</v>
      </c>
      <c r="K105" s="520">
        <v>38</v>
      </c>
      <c r="L105" s="520">
        <v>141</v>
      </c>
      <c r="M105" s="520">
        <v>2</v>
      </c>
      <c r="N105" s="223"/>
    </row>
    <row r="106" spans="2:14">
      <c r="B106" s="521" t="s">
        <v>72</v>
      </c>
      <c r="C106" s="521">
        <v>1484453</v>
      </c>
      <c r="D106" s="521">
        <v>1254054</v>
      </c>
      <c r="E106" s="521">
        <v>1335990</v>
      </c>
      <c r="F106" s="521">
        <v>1251403</v>
      </c>
      <c r="G106" s="521">
        <v>1254429</v>
      </c>
      <c r="H106" s="521">
        <v>1200417</v>
      </c>
      <c r="I106" s="521">
        <v>1179439.4583145562</v>
      </c>
      <c r="J106" s="521">
        <v>1043368</v>
      </c>
      <c r="K106" s="521">
        <v>1012467</v>
      </c>
      <c r="L106" s="521">
        <v>995126</v>
      </c>
      <c r="M106" s="521">
        <v>895797</v>
      </c>
      <c r="N106" s="1449"/>
    </row>
    <row r="107" spans="2:14">
      <c r="B107" s="522" t="s">
        <v>2082</v>
      </c>
      <c r="C107" s="523"/>
      <c r="D107" s="523"/>
      <c r="E107" s="523"/>
      <c r="F107" s="523"/>
      <c r="G107" s="523"/>
      <c r="H107" s="523"/>
      <c r="I107" s="523"/>
      <c r="J107" s="524"/>
      <c r="K107" s="523"/>
      <c r="L107" s="523"/>
      <c r="M107" s="523"/>
      <c r="N107" s="1448"/>
    </row>
    <row r="108" spans="2:14">
      <c r="B108" s="522"/>
      <c r="C108" s="525"/>
      <c r="D108" s="525"/>
      <c r="E108" s="525"/>
      <c r="F108" s="525"/>
      <c r="G108" s="525"/>
      <c r="H108" s="525"/>
      <c r="I108" s="525"/>
      <c r="J108" s="525"/>
      <c r="K108" s="525"/>
      <c r="L108" s="525"/>
      <c r="M108" s="525"/>
      <c r="N108" s="1448"/>
    </row>
    <row r="109" spans="2:14">
      <c r="B109" s="98" t="s">
        <v>674</v>
      </c>
      <c r="C109" s="200"/>
      <c r="D109" s="200"/>
      <c r="J109" s="184"/>
      <c r="N109" s="375"/>
    </row>
    <row r="110" spans="2:14">
      <c r="B110" s="444" t="s">
        <v>833</v>
      </c>
      <c r="J110" s="184"/>
      <c r="N110" s="375"/>
    </row>
    <row r="111" spans="2:14">
      <c r="B111" s="503"/>
      <c r="C111" s="503">
        <v>2021</v>
      </c>
      <c r="D111" s="503">
        <v>2020</v>
      </c>
      <c r="E111" s="503">
        <v>2019</v>
      </c>
      <c r="F111" s="503">
        <v>2018</v>
      </c>
      <c r="G111" s="503">
        <v>2017</v>
      </c>
      <c r="H111" s="503">
        <v>2016</v>
      </c>
      <c r="I111" s="503">
        <v>2015</v>
      </c>
      <c r="J111" s="503">
        <v>2014</v>
      </c>
      <c r="K111" s="503">
        <v>2013</v>
      </c>
      <c r="L111" s="503">
        <v>2012</v>
      </c>
      <c r="M111" s="503">
        <v>2011</v>
      </c>
      <c r="N111" s="1200"/>
    </row>
    <row r="112" spans="2:14" ht="23.25" thickBot="1">
      <c r="B112" s="504" t="s">
        <v>670</v>
      </c>
      <c r="C112" s="505">
        <v>295801</v>
      </c>
      <c r="D112" s="506">
        <v>247646</v>
      </c>
      <c r="E112" s="506">
        <v>258473</v>
      </c>
      <c r="F112" s="506">
        <v>257377</v>
      </c>
      <c r="G112" s="507">
        <v>246118</v>
      </c>
      <c r="H112" s="507">
        <v>234938</v>
      </c>
      <c r="I112" s="507">
        <v>222356</v>
      </c>
      <c r="J112" s="507">
        <v>222566</v>
      </c>
      <c r="K112" s="507">
        <v>211979</v>
      </c>
      <c r="L112" s="507">
        <v>201949</v>
      </c>
      <c r="M112" s="507">
        <v>206006</v>
      </c>
      <c r="N112" s="223"/>
    </row>
    <row r="113" spans="2:14" ht="15.75" thickBot="1">
      <c r="B113" s="508" t="s">
        <v>832</v>
      </c>
      <c r="C113" s="509">
        <v>3570</v>
      </c>
      <c r="D113" s="510">
        <v>2474</v>
      </c>
      <c r="E113" s="510">
        <v>2570</v>
      </c>
      <c r="F113" s="510">
        <v>2254</v>
      </c>
      <c r="G113" s="511">
        <v>2060</v>
      </c>
      <c r="H113" s="511">
        <v>1679</v>
      </c>
      <c r="I113" s="511">
        <v>1423</v>
      </c>
      <c r="J113" s="511">
        <v>1234</v>
      </c>
      <c r="K113" s="511">
        <v>1106</v>
      </c>
      <c r="L113" s="511">
        <v>1284</v>
      </c>
      <c r="M113" s="511">
        <v>1914</v>
      </c>
      <c r="N113" s="223"/>
    </row>
    <row r="114" spans="2:14" ht="15.75" thickBot="1">
      <c r="B114" s="512" t="s">
        <v>672</v>
      </c>
      <c r="C114" s="513">
        <v>368</v>
      </c>
      <c r="D114" s="514">
        <v>285</v>
      </c>
      <c r="E114" s="514">
        <v>246</v>
      </c>
      <c r="F114" s="514">
        <v>231</v>
      </c>
      <c r="G114" s="515">
        <v>225</v>
      </c>
      <c r="H114" s="515">
        <v>169</v>
      </c>
      <c r="I114" s="515">
        <v>170</v>
      </c>
      <c r="J114" s="515">
        <v>114</v>
      </c>
      <c r="K114" s="515">
        <v>191</v>
      </c>
      <c r="L114" s="515">
        <v>127</v>
      </c>
      <c r="M114" s="515">
        <v>168</v>
      </c>
      <c r="N114" s="223"/>
    </row>
    <row r="115" spans="2:14" ht="15.75" thickBot="1">
      <c r="B115" s="526" t="s">
        <v>671</v>
      </c>
      <c r="C115" s="1559">
        <v>0</v>
      </c>
      <c r="D115" s="528">
        <v>2</v>
      </c>
      <c r="E115" s="529">
        <v>1</v>
      </c>
      <c r="F115" s="529">
        <v>0</v>
      </c>
      <c r="G115" s="530">
        <v>0</v>
      </c>
      <c r="H115" s="530">
        <v>0</v>
      </c>
      <c r="I115" s="530">
        <v>0</v>
      </c>
      <c r="J115" s="531">
        <v>2</v>
      </c>
      <c r="K115" s="531">
        <v>3</v>
      </c>
      <c r="L115" s="531">
        <v>12</v>
      </c>
      <c r="M115" s="532">
        <v>0</v>
      </c>
      <c r="N115" s="1450"/>
    </row>
    <row r="116" spans="2:14" ht="15.75" thickBot="1">
      <c r="B116" s="521" t="s">
        <v>72</v>
      </c>
      <c r="C116" s="533">
        <v>299739</v>
      </c>
      <c r="D116" s="533">
        <v>250407</v>
      </c>
      <c r="E116" s="534">
        <v>261290</v>
      </c>
      <c r="F116" s="534">
        <v>259862</v>
      </c>
      <c r="G116" s="534">
        <v>248403</v>
      </c>
      <c r="H116" s="534">
        <v>236786</v>
      </c>
      <c r="I116" s="534">
        <v>223949</v>
      </c>
      <c r="J116" s="534">
        <v>223916</v>
      </c>
      <c r="K116" s="534">
        <v>213279</v>
      </c>
      <c r="L116" s="534">
        <v>203372</v>
      </c>
      <c r="M116" s="534">
        <v>208088</v>
      </c>
      <c r="N116" s="1449"/>
    </row>
    <row r="117" spans="2:14">
      <c r="B117" s="535" t="s">
        <v>2082</v>
      </c>
      <c r="C117" s="87"/>
      <c r="D117" s="87"/>
      <c r="E117" s="87"/>
      <c r="N117" s="375"/>
    </row>
    <row r="118" spans="2:14">
      <c r="B118" s="535"/>
      <c r="C118" s="356"/>
      <c r="D118" s="356"/>
      <c r="E118" s="356"/>
      <c r="F118" s="356"/>
      <c r="G118" s="356"/>
      <c r="H118" s="356"/>
      <c r="I118" s="356"/>
      <c r="J118" s="356"/>
      <c r="K118" s="356"/>
      <c r="L118" s="356"/>
      <c r="M118" s="356"/>
      <c r="N118" s="1451"/>
    </row>
    <row r="119" spans="2:14">
      <c r="B119" s="98" t="s">
        <v>668</v>
      </c>
      <c r="N119" s="375"/>
    </row>
    <row r="120" spans="2:14">
      <c r="B120" s="444" t="s">
        <v>831</v>
      </c>
      <c r="N120" s="375"/>
    </row>
    <row r="121" spans="2:14" ht="15.75" thickBot="1">
      <c r="B121" s="502"/>
      <c r="C121" s="503">
        <v>2021</v>
      </c>
      <c r="D121" s="503">
        <v>2020</v>
      </c>
      <c r="E121" s="503">
        <v>2019</v>
      </c>
      <c r="F121" s="503">
        <v>2018</v>
      </c>
      <c r="G121" s="503">
        <v>2017</v>
      </c>
      <c r="H121" s="503">
        <v>2016</v>
      </c>
      <c r="I121" s="503">
        <v>2015</v>
      </c>
      <c r="J121" s="503">
        <v>2014</v>
      </c>
      <c r="K121" s="503">
        <v>2013</v>
      </c>
      <c r="L121" s="503">
        <v>2012</v>
      </c>
      <c r="M121" s="503">
        <v>2011</v>
      </c>
      <c r="N121" s="1200"/>
    </row>
    <row r="122" spans="2:14">
      <c r="B122" s="526" t="s">
        <v>671</v>
      </c>
      <c r="C122" s="536">
        <v>22298</v>
      </c>
      <c r="D122" s="537">
        <v>16694</v>
      </c>
      <c r="E122" s="537">
        <v>15235</v>
      </c>
      <c r="F122" s="538">
        <v>14282</v>
      </c>
      <c r="G122" s="538">
        <v>13098</v>
      </c>
      <c r="H122" s="538">
        <v>11385</v>
      </c>
      <c r="I122" s="538">
        <v>9329</v>
      </c>
      <c r="J122" s="538">
        <v>9705</v>
      </c>
      <c r="K122" s="538">
        <v>8928</v>
      </c>
      <c r="L122" s="538">
        <v>9136</v>
      </c>
      <c r="M122" s="538">
        <v>7601</v>
      </c>
      <c r="N122" s="223"/>
    </row>
    <row r="123" spans="2:14" ht="23.25" thickBot="1">
      <c r="B123" s="504" t="s">
        <v>670</v>
      </c>
      <c r="C123" s="505">
        <v>15102</v>
      </c>
      <c r="D123" s="506">
        <v>5917</v>
      </c>
      <c r="E123" s="506">
        <v>4978</v>
      </c>
      <c r="F123" s="507">
        <v>5049</v>
      </c>
      <c r="G123" s="507">
        <v>5702</v>
      </c>
      <c r="H123" s="507">
        <v>6277</v>
      </c>
      <c r="I123" s="507">
        <v>4675</v>
      </c>
      <c r="J123" s="507">
        <v>3008</v>
      </c>
      <c r="K123" s="507">
        <v>3681</v>
      </c>
      <c r="L123" s="507">
        <v>4691</v>
      </c>
      <c r="M123" s="507">
        <v>4985</v>
      </c>
      <c r="N123" s="223"/>
    </row>
    <row r="124" spans="2:14" ht="15.75" thickBot="1">
      <c r="B124" s="512" t="s">
        <v>672</v>
      </c>
      <c r="C124" s="513">
        <v>12943</v>
      </c>
      <c r="D124" s="514">
        <v>10602</v>
      </c>
      <c r="E124" s="514">
        <v>10314</v>
      </c>
      <c r="F124" s="515">
        <v>11603</v>
      </c>
      <c r="G124" s="515">
        <v>12327</v>
      </c>
      <c r="H124" s="515">
        <v>10612</v>
      </c>
      <c r="I124" s="515">
        <v>10165</v>
      </c>
      <c r="J124" s="515">
        <v>8317</v>
      </c>
      <c r="K124" s="515">
        <v>8025</v>
      </c>
      <c r="L124" s="515">
        <v>9041</v>
      </c>
      <c r="M124" s="515">
        <v>7284</v>
      </c>
      <c r="N124" s="223"/>
    </row>
    <row r="125" spans="2:14" ht="15.75" thickBot="1">
      <c r="B125" s="508" t="s">
        <v>832</v>
      </c>
      <c r="C125" s="509">
        <v>1325</v>
      </c>
      <c r="D125" s="510">
        <v>268</v>
      </c>
      <c r="E125" s="510">
        <v>121</v>
      </c>
      <c r="F125" s="511">
        <v>230</v>
      </c>
      <c r="G125" s="511">
        <v>77</v>
      </c>
      <c r="H125" s="511">
        <v>116</v>
      </c>
      <c r="I125" s="511">
        <v>661</v>
      </c>
      <c r="J125" s="511">
        <v>466</v>
      </c>
      <c r="K125" s="511">
        <v>182</v>
      </c>
      <c r="L125" s="511">
        <v>374</v>
      </c>
      <c r="M125" s="511">
        <v>274</v>
      </c>
      <c r="N125" s="337"/>
    </row>
    <row r="126" spans="2:14">
      <c r="B126" s="521" t="s">
        <v>72</v>
      </c>
      <c r="C126" s="534">
        <v>51668</v>
      </c>
      <c r="D126" s="534">
        <v>33481</v>
      </c>
      <c r="E126" s="534">
        <v>30648</v>
      </c>
      <c r="F126" s="534">
        <v>31164</v>
      </c>
      <c r="G126" s="534">
        <v>31204</v>
      </c>
      <c r="H126" s="534">
        <v>28390</v>
      </c>
      <c r="I126" s="534">
        <v>24830</v>
      </c>
      <c r="J126" s="534">
        <v>21496</v>
      </c>
      <c r="K126" s="534">
        <v>20816</v>
      </c>
      <c r="L126" s="534">
        <v>23242</v>
      </c>
      <c r="M126" s="534">
        <v>20144</v>
      </c>
      <c r="N126" s="1449"/>
    </row>
    <row r="127" spans="2:14">
      <c r="B127" s="522" t="s">
        <v>2082</v>
      </c>
      <c r="C127" s="523"/>
      <c r="D127" s="523"/>
      <c r="E127" s="523"/>
      <c r="F127" s="523"/>
      <c r="G127" s="523"/>
      <c r="H127" s="523"/>
      <c r="I127" s="523"/>
      <c r="J127" s="524"/>
      <c r="K127" s="523"/>
      <c r="L127" s="523"/>
      <c r="M127" s="523"/>
      <c r="N127" s="375"/>
    </row>
    <row r="128" spans="2:14">
      <c r="N128" s="1558"/>
    </row>
    <row r="129" spans="11:14">
      <c r="N129" s="375"/>
    </row>
    <row r="130" spans="11:14">
      <c r="N130" s="375"/>
    </row>
    <row r="131" spans="11:14">
      <c r="N131" s="375"/>
    </row>
    <row r="132" spans="11:14">
      <c r="N132" s="375"/>
    </row>
    <row r="133" spans="11:14">
      <c r="N133" s="375"/>
    </row>
    <row r="134" spans="11:14">
      <c r="N134" s="375"/>
    </row>
    <row r="135" spans="11:14">
      <c r="K135" s="114" t="s">
        <v>2091</v>
      </c>
      <c r="N135" s="375"/>
    </row>
    <row r="136" spans="11:14">
      <c r="K136" s="114" t="s">
        <v>2092</v>
      </c>
      <c r="N136" s="375"/>
    </row>
    <row r="137" spans="11:14">
      <c r="N137" s="375"/>
    </row>
    <row r="138" spans="11:14">
      <c r="N138" s="375"/>
    </row>
    <row r="139" spans="11:14">
      <c r="N139" s="375"/>
    </row>
    <row r="140" spans="11:14">
      <c r="N140" s="375"/>
    </row>
    <row r="141" spans="11:14">
      <c r="N141" s="375"/>
    </row>
    <row r="142" spans="11:14">
      <c r="N142" s="375"/>
    </row>
    <row r="143" spans="11:14">
      <c r="N143" s="375"/>
    </row>
    <row r="144" spans="11:14">
      <c r="N144" s="375"/>
    </row>
    <row r="145" spans="2:15">
      <c r="N145" s="375"/>
    </row>
    <row r="146" spans="2:15">
      <c r="N146" s="375"/>
    </row>
    <row r="147" spans="2:15">
      <c r="N147" s="375"/>
    </row>
    <row r="148" spans="2:15">
      <c r="N148" s="375"/>
    </row>
    <row r="149" spans="2:15">
      <c r="N149" s="375"/>
    </row>
    <row r="150" spans="2:15">
      <c r="N150" s="375"/>
    </row>
    <row r="151" spans="2:15">
      <c r="N151" s="375"/>
    </row>
    <row r="152" spans="2:15">
      <c r="N152" s="375"/>
    </row>
    <row r="153" spans="2:15">
      <c r="C153" s="114" t="s">
        <v>1976</v>
      </c>
      <c r="N153" s="375"/>
    </row>
    <row r="154" spans="2:15">
      <c r="N154" s="375"/>
    </row>
    <row r="155" spans="2:15">
      <c r="N155" s="375"/>
    </row>
    <row r="156" spans="2:15" ht="15.75">
      <c r="B156" s="190" t="s">
        <v>674</v>
      </c>
      <c r="N156" s="375"/>
    </row>
    <row r="157" spans="2:15">
      <c r="B157" s="1" t="s">
        <v>834</v>
      </c>
      <c r="N157" s="375"/>
    </row>
    <row r="158" spans="2:15">
      <c r="B158" s="539" t="s">
        <v>677</v>
      </c>
      <c r="C158" s="454">
        <v>2021</v>
      </c>
      <c r="D158" s="454">
        <v>2020</v>
      </c>
      <c r="E158" s="454">
        <v>2019</v>
      </c>
      <c r="F158" s="454">
        <v>2018</v>
      </c>
      <c r="G158" s="454">
        <v>2017</v>
      </c>
      <c r="H158" s="454">
        <v>2016</v>
      </c>
      <c r="I158" s="454">
        <v>2015</v>
      </c>
      <c r="J158" s="454">
        <v>2014</v>
      </c>
      <c r="K158" s="454">
        <v>2013</v>
      </c>
      <c r="L158" s="454">
        <v>2012</v>
      </c>
      <c r="M158" s="454">
        <v>2011</v>
      </c>
      <c r="N158" s="1200"/>
    </row>
    <row r="159" spans="2:15" ht="15.75" thickBot="1">
      <c r="B159" s="119" t="s">
        <v>1897</v>
      </c>
      <c r="C159" s="1560">
        <v>1137503</v>
      </c>
      <c r="D159" s="304">
        <v>988128</v>
      </c>
      <c r="E159" s="304">
        <v>1031053</v>
      </c>
      <c r="F159" s="52">
        <v>967870</v>
      </c>
      <c r="G159" s="52">
        <v>970025</v>
      </c>
      <c r="H159" s="52">
        <v>928046</v>
      </c>
      <c r="I159" s="52">
        <v>898909</v>
      </c>
      <c r="J159" s="52">
        <v>783544</v>
      </c>
      <c r="K159" s="52">
        <v>763999</v>
      </c>
      <c r="L159" s="52">
        <v>751667</v>
      </c>
      <c r="M159" s="52">
        <v>692066</v>
      </c>
      <c r="N159" s="337"/>
      <c r="O159" s="200"/>
    </row>
    <row r="160" spans="2:15" ht="15.75" thickBot="1">
      <c r="B160" s="119" t="s">
        <v>42</v>
      </c>
      <c r="C160" s="1561">
        <v>48869</v>
      </c>
      <c r="D160" s="304">
        <v>32980</v>
      </c>
      <c r="E160" s="304">
        <v>33195</v>
      </c>
      <c r="F160" s="52">
        <v>33739</v>
      </c>
      <c r="G160" s="52">
        <v>34347</v>
      </c>
      <c r="H160" s="52">
        <v>35293</v>
      </c>
      <c r="I160" s="52">
        <v>36306</v>
      </c>
      <c r="J160" s="52">
        <v>27892</v>
      </c>
      <c r="K160" s="52">
        <v>26621</v>
      </c>
      <c r="L160" s="52">
        <v>27223</v>
      </c>
      <c r="M160" s="52">
        <v>20465</v>
      </c>
      <c r="N160" s="337"/>
      <c r="O160" s="337"/>
    </row>
    <row r="161" spans="2:15" ht="15.75" thickBot="1">
      <c r="B161" s="119" t="s">
        <v>18</v>
      </c>
      <c r="C161" s="1562">
        <v>47784</v>
      </c>
      <c r="D161" s="304">
        <v>31769</v>
      </c>
      <c r="E161" s="304">
        <v>34035</v>
      </c>
      <c r="F161" s="52">
        <v>29387</v>
      </c>
      <c r="G161" s="52">
        <v>25189</v>
      </c>
      <c r="H161" s="52">
        <v>23766</v>
      </c>
      <c r="I161" s="52">
        <v>24330</v>
      </c>
      <c r="J161" s="52">
        <v>22465</v>
      </c>
      <c r="K161" s="52">
        <v>20595</v>
      </c>
      <c r="L161" s="52">
        <v>20591</v>
      </c>
      <c r="M161" s="52">
        <v>17501</v>
      </c>
      <c r="N161" s="337"/>
      <c r="O161" s="337"/>
    </row>
    <row r="162" spans="2:15" ht="15.75" thickBot="1">
      <c r="B162" s="119" t="s">
        <v>38</v>
      </c>
      <c r="C162" s="1562">
        <v>43669</v>
      </c>
      <c r="D162" s="304">
        <v>42528</v>
      </c>
      <c r="E162" s="304">
        <v>46896</v>
      </c>
      <c r="F162" s="52">
        <v>45191</v>
      </c>
      <c r="G162" s="52">
        <v>49223</v>
      </c>
      <c r="H162" s="52">
        <v>43911</v>
      </c>
      <c r="I162" s="52">
        <v>43886</v>
      </c>
      <c r="J162" s="52">
        <v>40245</v>
      </c>
      <c r="K162" s="52">
        <v>39186</v>
      </c>
      <c r="L162" s="52">
        <v>43582</v>
      </c>
      <c r="M162" s="52">
        <v>36477</v>
      </c>
      <c r="N162" s="337"/>
    </row>
    <row r="163" spans="2:15" ht="15.75" thickBot="1">
      <c r="B163" s="119" t="s">
        <v>25</v>
      </c>
      <c r="C163" s="1560">
        <v>42209</v>
      </c>
      <c r="D163" s="304">
        <v>33538</v>
      </c>
      <c r="E163" s="304">
        <v>40562</v>
      </c>
      <c r="F163" s="52">
        <v>34829</v>
      </c>
      <c r="G163" s="52">
        <v>39676</v>
      </c>
      <c r="H163" s="52">
        <v>44487</v>
      </c>
      <c r="I163" s="52">
        <v>48746</v>
      </c>
      <c r="J163" s="52">
        <v>40279</v>
      </c>
      <c r="K163" s="52">
        <v>37222</v>
      </c>
      <c r="L163" s="52">
        <v>33334</v>
      </c>
      <c r="M163" s="52">
        <v>31620</v>
      </c>
      <c r="N163" s="337"/>
      <c r="O163" s="337"/>
    </row>
    <row r="164" spans="2:15" ht="15.75" thickBot="1">
      <c r="B164" s="119" t="s">
        <v>22</v>
      </c>
      <c r="C164" s="1561">
        <v>26110</v>
      </c>
      <c r="D164" s="304">
        <v>19970</v>
      </c>
      <c r="E164" s="304">
        <v>24403</v>
      </c>
      <c r="F164" s="52">
        <v>21469</v>
      </c>
      <c r="G164" s="52">
        <v>19635</v>
      </c>
      <c r="H164" s="52">
        <v>18344</v>
      </c>
      <c r="I164" s="52">
        <v>18001</v>
      </c>
      <c r="J164" s="52">
        <v>14738</v>
      </c>
      <c r="K164" s="52">
        <v>14687</v>
      </c>
      <c r="L164" s="52">
        <v>17377</v>
      </c>
      <c r="M164" s="52">
        <v>20004</v>
      </c>
      <c r="N164" s="337"/>
      <c r="O164" s="337"/>
    </row>
    <row r="165" spans="2:15" ht="15.75" thickBot="1">
      <c r="B165" s="119" t="s">
        <v>835</v>
      </c>
      <c r="C165" s="1562">
        <v>20293</v>
      </c>
      <c r="D165" s="304">
        <v>16959</v>
      </c>
      <c r="E165" s="304">
        <v>22510</v>
      </c>
      <c r="F165" s="52">
        <v>20454</v>
      </c>
      <c r="G165" s="52">
        <v>24673</v>
      </c>
      <c r="H165" s="52">
        <v>24989</v>
      </c>
      <c r="I165" s="52">
        <v>33655</v>
      </c>
      <c r="J165" s="52">
        <v>50525</v>
      </c>
      <c r="K165" s="52">
        <v>56582</v>
      </c>
      <c r="L165" s="52">
        <v>53076</v>
      </c>
      <c r="M165" s="52">
        <v>44108</v>
      </c>
      <c r="N165" s="337"/>
    </row>
    <row r="166" spans="2:15" ht="15.75" thickBot="1">
      <c r="B166" s="119" t="s">
        <v>20</v>
      </c>
      <c r="C166" s="1562">
        <v>18288</v>
      </c>
      <c r="D166" s="304">
        <v>11836</v>
      </c>
      <c r="E166" s="304">
        <v>13118</v>
      </c>
      <c r="F166" s="52">
        <v>10792</v>
      </c>
      <c r="G166" s="52">
        <v>8100</v>
      </c>
      <c r="H166" s="52">
        <v>7020</v>
      </c>
      <c r="I166" s="52">
        <v>5388</v>
      </c>
      <c r="J166" s="52">
        <v>4450</v>
      </c>
      <c r="K166" s="52">
        <v>3056</v>
      </c>
      <c r="L166" s="52">
        <v>2107</v>
      </c>
      <c r="M166" s="52">
        <v>1455</v>
      </c>
      <c r="N166" s="337"/>
      <c r="O166" s="337"/>
    </row>
    <row r="167" spans="2:15" ht="15.75" thickBot="1">
      <c r="B167" s="119" t="s">
        <v>836</v>
      </c>
      <c r="C167" s="1560">
        <v>10564</v>
      </c>
      <c r="D167" s="304">
        <v>6893</v>
      </c>
      <c r="E167" s="304">
        <v>11476</v>
      </c>
      <c r="F167" s="52">
        <v>11306</v>
      </c>
      <c r="G167" s="52">
        <v>9875</v>
      </c>
      <c r="H167" s="52">
        <v>8134</v>
      </c>
      <c r="I167" s="52">
        <v>6405</v>
      </c>
      <c r="J167" s="52">
        <v>5520</v>
      </c>
      <c r="K167" s="52">
        <v>4338</v>
      </c>
      <c r="L167" s="52">
        <v>1576</v>
      </c>
      <c r="M167" s="52">
        <v>691</v>
      </c>
      <c r="N167" s="337"/>
      <c r="O167" s="438"/>
    </row>
    <row r="168" spans="2:15" ht="15.75" thickBot="1">
      <c r="B168" s="119" t="s">
        <v>350</v>
      </c>
      <c r="C168" s="1561">
        <v>7194</v>
      </c>
      <c r="D168" s="304">
        <v>5599</v>
      </c>
      <c r="E168" s="304">
        <v>5184</v>
      </c>
      <c r="F168" s="52">
        <v>3867</v>
      </c>
      <c r="G168" s="52">
        <v>3866</v>
      </c>
      <c r="H168" s="52">
        <v>2602</v>
      </c>
      <c r="I168" s="52">
        <v>2667</v>
      </c>
      <c r="J168" s="52">
        <v>1743</v>
      </c>
      <c r="K168" s="52">
        <v>1585</v>
      </c>
      <c r="L168" s="52">
        <v>1385</v>
      </c>
      <c r="M168" s="52">
        <v>897</v>
      </c>
      <c r="N168" s="337"/>
      <c r="O168" s="200"/>
    </row>
    <row r="169" spans="2:15" ht="15.75" thickBot="1">
      <c r="B169" s="119" t="s">
        <v>34</v>
      </c>
      <c r="C169" s="1562">
        <v>6045</v>
      </c>
      <c r="D169" s="304">
        <v>5072</v>
      </c>
      <c r="E169" s="304">
        <v>5704</v>
      </c>
      <c r="F169" s="52">
        <v>5503</v>
      </c>
      <c r="G169" s="52">
        <v>6203</v>
      </c>
      <c r="H169" s="52">
        <v>5056</v>
      </c>
      <c r="I169" s="52">
        <v>5238</v>
      </c>
      <c r="J169" s="52">
        <v>4820</v>
      </c>
      <c r="K169" s="52">
        <v>4528</v>
      </c>
      <c r="L169" s="52">
        <v>3465</v>
      </c>
      <c r="M169" s="52">
        <v>1813</v>
      </c>
      <c r="N169" s="337"/>
      <c r="O169" s="438"/>
    </row>
    <row r="170" spans="2:15" ht="15.75" thickBot="1">
      <c r="B170" s="119" t="s">
        <v>17</v>
      </c>
      <c r="C170" s="1562">
        <v>5736</v>
      </c>
      <c r="D170" s="304">
        <v>3591</v>
      </c>
      <c r="E170" s="304">
        <v>4168</v>
      </c>
      <c r="F170" s="52">
        <v>3403</v>
      </c>
      <c r="G170" s="52">
        <v>3225</v>
      </c>
      <c r="H170" s="52">
        <v>3156</v>
      </c>
      <c r="I170" s="52">
        <v>2445</v>
      </c>
      <c r="J170" s="52">
        <v>1352</v>
      </c>
      <c r="K170" s="52">
        <v>1174</v>
      </c>
      <c r="L170" s="52">
        <v>1278</v>
      </c>
      <c r="M170" s="52">
        <v>1175</v>
      </c>
      <c r="N170" s="337"/>
      <c r="O170" s="438"/>
    </row>
    <row r="171" spans="2:15" ht="15.75" thickBot="1">
      <c r="B171" s="119" t="s">
        <v>837</v>
      </c>
      <c r="C171" s="1560">
        <v>4047</v>
      </c>
      <c r="D171" s="304">
        <v>3321</v>
      </c>
      <c r="E171" s="304">
        <v>3851</v>
      </c>
      <c r="F171" s="52">
        <v>3163</v>
      </c>
      <c r="G171" s="52">
        <v>3849</v>
      </c>
      <c r="H171" s="52">
        <v>3587</v>
      </c>
      <c r="I171" s="52">
        <v>2313</v>
      </c>
      <c r="J171" s="52">
        <v>2248</v>
      </c>
      <c r="K171" s="52">
        <v>1767</v>
      </c>
      <c r="L171" s="52">
        <v>1661</v>
      </c>
      <c r="M171" s="52">
        <v>867</v>
      </c>
      <c r="N171" s="337"/>
      <c r="O171" s="337"/>
    </row>
    <row r="172" spans="2:15" ht="15.75" thickBot="1">
      <c r="B172" s="119" t="s">
        <v>936</v>
      </c>
      <c r="C172" s="1561">
        <v>3986</v>
      </c>
      <c r="D172" s="304">
        <v>1588</v>
      </c>
      <c r="E172" s="304">
        <v>2317</v>
      </c>
      <c r="F172" s="52">
        <v>1971</v>
      </c>
      <c r="G172" s="52">
        <v>1001</v>
      </c>
      <c r="H172" s="52">
        <v>1281</v>
      </c>
      <c r="I172" s="52">
        <v>1433</v>
      </c>
      <c r="J172" s="52">
        <v>1079</v>
      </c>
      <c r="K172" s="52">
        <v>839</v>
      </c>
      <c r="L172" s="52">
        <v>778</v>
      </c>
      <c r="M172" s="52">
        <v>569</v>
      </c>
      <c r="N172" s="337"/>
      <c r="O172" s="337"/>
    </row>
    <row r="173" spans="2:15" ht="15.75" thickBot="1">
      <c r="B173" s="119" t="s">
        <v>802</v>
      </c>
      <c r="C173" s="1562">
        <v>3708</v>
      </c>
      <c r="D173" s="304">
        <v>2860</v>
      </c>
      <c r="E173" s="304">
        <v>3539</v>
      </c>
      <c r="F173" s="52">
        <v>5843</v>
      </c>
      <c r="G173" s="52">
        <v>5924</v>
      </c>
      <c r="H173" s="52">
        <v>6264</v>
      </c>
      <c r="I173" s="52">
        <v>4373</v>
      </c>
      <c r="J173" s="52">
        <v>3048</v>
      </c>
      <c r="K173" s="52">
        <v>3186</v>
      </c>
      <c r="L173" s="52">
        <v>2588</v>
      </c>
      <c r="M173" s="52">
        <v>1784</v>
      </c>
      <c r="N173" s="337"/>
      <c r="O173" s="438"/>
    </row>
    <row r="174" spans="2:15" ht="15.75" thickBot="1">
      <c r="B174" s="119" t="s">
        <v>27</v>
      </c>
      <c r="C174" s="1562">
        <v>3323</v>
      </c>
      <c r="D174" s="304">
        <v>2331</v>
      </c>
      <c r="E174" s="304">
        <v>1672</v>
      </c>
      <c r="F174" s="52">
        <v>815</v>
      </c>
      <c r="G174" s="52">
        <v>396</v>
      </c>
      <c r="H174" s="52">
        <v>212</v>
      </c>
      <c r="I174" s="52">
        <v>325</v>
      </c>
      <c r="J174" s="52">
        <v>492</v>
      </c>
      <c r="K174" s="52">
        <v>395</v>
      </c>
      <c r="L174" s="52">
        <v>216</v>
      </c>
      <c r="M174" s="52">
        <v>389</v>
      </c>
      <c r="N174" s="337"/>
    </row>
    <row r="175" spans="2:15" ht="15.75" thickBot="1">
      <c r="B175" s="119" t="s">
        <v>14</v>
      </c>
      <c r="C175" s="1560">
        <v>3186</v>
      </c>
      <c r="D175" s="304">
        <v>2441</v>
      </c>
      <c r="E175" s="304">
        <v>2690</v>
      </c>
      <c r="F175" s="52">
        <v>2548</v>
      </c>
      <c r="G175" s="52">
        <v>2667</v>
      </c>
      <c r="H175" s="52">
        <v>2430</v>
      </c>
      <c r="I175" s="52">
        <v>2745</v>
      </c>
      <c r="J175" s="52">
        <v>2889</v>
      </c>
      <c r="K175" s="52">
        <v>2621</v>
      </c>
      <c r="L175" s="52">
        <v>3309</v>
      </c>
      <c r="M175" s="52">
        <v>3405</v>
      </c>
      <c r="N175" s="337"/>
      <c r="O175" s="337"/>
    </row>
    <row r="176" spans="2:15" ht="15.75" thickBot="1">
      <c r="B176" s="119" t="s">
        <v>838</v>
      </c>
      <c r="C176" s="1561">
        <v>2389</v>
      </c>
      <c r="D176" s="304">
        <v>2033</v>
      </c>
      <c r="E176" s="304">
        <v>1785</v>
      </c>
      <c r="F176" s="52">
        <v>2407</v>
      </c>
      <c r="G176" s="52">
        <v>2612</v>
      </c>
      <c r="H176" s="52">
        <v>2050</v>
      </c>
      <c r="I176" s="52">
        <v>2235</v>
      </c>
      <c r="J176" s="52">
        <v>3798</v>
      </c>
      <c r="K176" s="52">
        <v>3541</v>
      </c>
      <c r="L176" s="52">
        <v>3627</v>
      </c>
      <c r="M176" s="52">
        <v>3144</v>
      </c>
      <c r="N176" s="337"/>
      <c r="O176" s="337"/>
    </row>
    <row r="177" spans="2:14" ht="15.75" thickBot="1">
      <c r="B177" s="161" t="s">
        <v>382</v>
      </c>
      <c r="C177" s="1562">
        <v>25160</v>
      </c>
      <c r="D177" s="223">
        <v>22550</v>
      </c>
      <c r="E177" s="223">
        <v>29247</v>
      </c>
      <c r="F177" s="151">
        <v>30157</v>
      </c>
      <c r="G177" s="151">
        <v>28427</v>
      </c>
      <c r="H177" s="151">
        <v>25083</v>
      </c>
      <c r="I177" s="151">
        <v>27635</v>
      </c>
      <c r="J177" s="151">
        <v>22727</v>
      </c>
      <c r="K177" s="151">
        <v>18854</v>
      </c>
      <c r="L177" s="151">
        <v>18670</v>
      </c>
      <c r="M177" s="151">
        <v>19972</v>
      </c>
      <c r="N177" s="337"/>
    </row>
    <row r="178" spans="2:14">
      <c r="B178" s="472" t="s">
        <v>72</v>
      </c>
      <c r="C178" s="1563">
        <v>1460060</v>
      </c>
      <c r="D178" s="1563">
        <v>1235985</v>
      </c>
      <c r="E178" s="1563">
        <v>1317400</v>
      </c>
      <c r="F178" s="1563">
        <v>1234716</v>
      </c>
      <c r="G178" s="1563">
        <v>1238914</v>
      </c>
      <c r="H178" s="1563">
        <v>1185712</v>
      </c>
      <c r="I178" s="1563">
        <v>1167032</v>
      </c>
      <c r="J178" s="1563">
        <v>1033853</v>
      </c>
      <c r="K178" s="1564">
        <v>1004775</v>
      </c>
      <c r="L178" s="1563">
        <v>987499</v>
      </c>
      <c r="M178" s="1563">
        <v>898402</v>
      </c>
      <c r="N178" s="1449"/>
    </row>
    <row r="179" spans="2:14">
      <c r="B179" s="535" t="s">
        <v>1976</v>
      </c>
      <c r="C179" s="200"/>
      <c r="N179" s="375"/>
    </row>
    <row r="180" spans="2:14">
      <c r="N180" s="375"/>
    </row>
    <row r="181" spans="2:14">
      <c r="N181" s="375"/>
    </row>
    <row r="182" spans="2:14" ht="15.75">
      <c r="B182" s="190" t="s">
        <v>839</v>
      </c>
      <c r="N182" s="375"/>
    </row>
    <row r="183" spans="2:14">
      <c r="B183" s="1" t="s">
        <v>834</v>
      </c>
      <c r="N183" s="375"/>
    </row>
    <row r="184" spans="2:14">
      <c r="B184" s="539"/>
      <c r="C184" s="454">
        <v>2021</v>
      </c>
      <c r="D184" s="454">
        <v>2020</v>
      </c>
      <c r="E184" s="454">
        <v>2019</v>
      </c>
      <c r="F184" s="454">
        <v>2018</v>
      </c>
      <c r="G184" s="454">
        <v>2017</v>
      </c>
      <c r="H184" s="454">
        <v>2016</v>
      </c>
      <c r="I184" s="454">
        <v>2015</v>
      </c>
      <c r="J184" s="454">
        <v>2014</v>
      </c>
      <c r="K184" s="454">
        <v>2013</v>
      </c>
      <c r="L184" s="542">
        <v>2012</v>
      </c>
      <c r="M184" s="454">
        <v>2011</v>
      </c>
      <c r="N184" s="1200"/>
    </row>
    <row r="185" spans="2:14" ht="15.75" thickBot="1">
      <c r="B185" s="119" t="s">
        <v>134</v>
      </c>
      <c r="C185" s="1565">
        <v>310496</v>
      </c>
      <c r="D185" s="304">
        <v>281937</v>
      </c>
      <c r="E185" s="52">
        <v>295034</v>
      </c>
      <c r="F185" s="52">
        <v>282636</v>
      </c>
      <c r="G185" s="52">
        <v>273885</v>
      </c>
      <c r="H185" s="52">
        <v>274925</v>
      </c>
      <c r="I185" s="52">
        <v>284234</v>
      </c>
      <c r="J185" s="52">
        <v>279537</v>
      </c>
      <c r="K185" s="52">
        <v>274939</v>
      </c>
      <c r="L185" s="52">
        <v>282566</v>
      </c>
      <c r="M185" s="52">
        <v>273707</v>
      </c>
      <c r="N185" s="337"/>
    </row>
    <row r="186" spans="2:14" ht="15.75" thickBot="1">
      <c r="B186" s="119" t="s">
        <v>138</v>
      </c>
      <c r="C186" s="1565">
        <v>216344</v>
      </c>
      <c r="D186" s="304">
        <v>179003</v>
      </c>
      <c r="E186" s="52">
        <v>210723</v>
      </c>
      <c r="F186" s="52">
        <v>191481</v>
      </c>
      <c r="G186" s="52">
        <v>199165</v>
      </c>
      <c r="H186" s="52">
        <v>191724</v>
      </c>
      <c r="I186" s="52">
        <v>191889</v>
      </c>
      <c r="J186" s="52">
        <v>170108</v>
      </c>
      <c r="K186" s="52">
        <v>173156</v>
      </c>
      <c r="L186" s="52">
        <v>172234</v>
      </c>
      <c r="M186" s="52">
        <v>170857</v>
      </c>
      <c r="N186" s="337"/>
    </row>
    <row r="187" spans="2:14" ht="15.75" thickBot="1">
      <c r="B187" s="119" t="s">
        <v>136</v>
      </c>
      <c r="C187" s="1565">
        <v>138254</v>
      </c>
      <c r="D187" s="304">
        <v>111045</v>
      </c>
      <c r="E187" s="52">
        <v>133482</v>
      </c>
      <c r="F187" s="52">
        <v>129276</v>
      </c>
      <c r="G187" s="52">
        <v>135294</v>
      </c>
      <c r="H187" s="52">
        <v>132253</v>
      </c>
      <c r="I187" s="52">
        <v>132511</v>
      </c>
      <c r="J187" s="52">
        <v>113093</v>
      </c>
      <c r="K187" s="52">
        <v>110987</v>
      </c>
      <c r="L187" s="52">
        <v>97328</v>
      </c>
      <c r="M187" s="52">
        <v>82462</v>
      </c>
      <c r="N187" s="337"/>
    </row>
    <row r="188" spans="2:14" ht="15.75" thickBot="1">
      <c r="B188" s="119" t="s">
        <v>222</v>
      </c>
      <c r="C188" s="1565">
        <v>68109</v>
      </c>
      <c r="D188" s="304">
        <v>61466</v>
      </c>
      <c r="E188" s="52">
        <v>70446</v>
      </c>
      <c r="F188" s="52">
        <v>68731</v>
      </c>
      <c r="G188" s="52">
        <v>69522</v>
      </c>
      <c r="H188" s="52">
        <v>70508</v>
      </c>
      <c r="I188" s="52">
        <v>69880.126182965309</v>
      </c>
      <c r="J188" s="52">
        <v>57787.730523146405</v>
      </c>
      <c r="K188" s="52">
        <v>55357.277313455306</v>
      </c>
      <c r="L188" s="52">
        <v>50702.054794520547</v>
      </c>
      <c r="M188" s="52">
        <v>44868</v>
      </c>
      <c r="N188" s="337"/>
    </row>
    <row r="189" spans="2:14" ht="15.75" thickBot="1">
      <c r="B189" s="119" t="s">
        <v>840</v>
      </c>
      <c r="C189" s="1565">
        <v>65411</v>
      </c>
      <c r="D189" s="304">
        <v>47265</v>
      </c>
      <c r="E189" s="52">
        <v>64183</v>
      </c>
      <c r="F189" s="52">
        <v>63519</v>
      </c>
      <c r="G189" s="52">
        <v>66166</v>
      </c>
      <c r="H189" s="52">
        <v>65679</v>
      </c>
      <c r="I189" s="52">
        <v>17213</v>
      </c>
      <c r="J189" s="55" t="s">
        <v>79</v>
      </c>
      <c r="K189" s="75" t="s">
        <v>79</v>
      </c>
      <c r="L189" s="55" t="s">
        <v>79</v>
      </c>
      <c r="M189" s="55" t="s">
        <v>79</v>
      </c>
      <c r="N189" s="337"/>
    </row>
    <row r="190" spans="2:14" ht="15.75" thickBot="1">
      <c r="B190" s="119" t="s">
        <v>135</v>
      </c>
      <c r="C190" s="1565">
        <v>12555</v>
      </c>
      <c r="D190" s="304">
        <v>9105</v>
      </c>
      <c r="E190" s="52">
        <v>8607</v>
      </c>
      <c r="F190" s="52">
        <v>9023</v>
      </c>
      <c r="G190" s="52">
        <v>7880</v>
      </c>
      <c r="H190" s="52">
        <v>6169</v>
      </c>
      <c r="I190" s="52">
        <v>1294</v>
      </c>
      <c r="J190" s="55" t="s">
        <v>79</v>
      </c>
      <c r="K190" s="52">
        <v>41</v>
      </c>
      <c r="L190" s="55" t="s">
        <v>79</v>
      </c>
      <c r="M190" s="55" t="s">
        <v>79</v>
      </c>
      <c r="N190" s="337"/>
    </row>
    <row r="191" spans="2:14" ht="15.75" thickBot="1">
      <c r="B191" s="119" t="s">
        <v>241</v>
      </c>
      <c r="C191" s="1565">
        <v>7025</v>
      </c>
      <c r="D191" s="304">
        <v>5511</v>
      </c>
      <c r="E191" s="52">
        <v>6427</v>
      </c>
      <c r="F191" s="52">
        <v>6959</v>
      </c>
      <c r="G191" s="52">
        <v>7540</v>
      </c>
      <c r="H191" s="52">
        <v>8200</v>
      </c>
      <c r="I191" s="52">
        <v>7993.6908517350166</v>
      </c>
      <c r="J191" s="52">
        <v>7193.074896499812</v>
      </c>
      <c r="K191" s="52">
        <v>7122.2046532640616</v>
      </c>
      <c r="L191" s="52">
        <v>6980.0747198007475</v>
      </c>
      <c r="M191" s="52">
        <v>6649</v>
      </c>
      <c r="N191" s="337"/>
    </row>
    <row r="192" spans="2:14" ht="15.75" thickBot="1">
      <c r="B192" s="119" t="s">
        <v>137</v>
      </c>
      <c r="C192" s="1565">
        <v>3804</v>
      </c>
      <c r="D192" s="304">
        <v>4470</v>
      </c>
      <c r="E192" s="52">
        <v>5151</v>
      </c>
      <c r="F192" s="52">
        <v>4291</v>
      </c>
      <c r="G192" s="52">
        <v>4126</v>
      </c>
      <c r="H192" s="52">
        <v>3722</v>
      </c>
      <c r="I192" s="52">
        <v>4580.441640378549</v>
      </c>
      <c r="J192" s="52">
        <v>4943.9217162213017</v>
      </c>
      <c r="K192" s="52">
        <v>4326.4814396506281</v>
      </c>
      <c r="L192" s="52">
        <v>4046.5442092154422</v>
      </c>
      <c r="M192" s="52">
        <v>6291</v>
      </c>
      <c r="N192" s="337"/>
    </row>
    <row r="193" spans="2:14" ht="15.75" thickBot="1">
      <c r="B193" s="119" t="s">
        <v>160</v>
      </c>
      <c r="C193" s="1565">
        <v>3671</v>
      </c>
      <c r="D193" s="304">
        <v>3662</v>
      </c>
      <c r="E193" s="52">
        <v>3894</v>
      </c>
      <c r="F193" s="52">
        <v>3528</v>
      </c>
      <c r="G193" s="52">
        <v>3663</v>
      </c>
      <c r="H193" s="52">
        <v>3294</v>
      </c>
      <c r="I193" s="52">
        <v>1964.8490310950881</v>
      </c>
      <c r="J193" s="52">
        <v>1640.9484380880692</v>
      </c>
      <c r="K193" s="52">
        <v>1661.7724568933061</v>
      </c>
      <c r="L193" s="52">
        <v>1219.6450809464509</v>
      </c>
      <c r="M193" s="52">
        <v>1597</v>
      </c>
      <c r="N193" s="337"/>
    </row>
    <row r="194" spans="2:14" ht="15.75" thickBot="1">
      <c r="B194" s="119" t="s">
        <v>141</v>
      </c>
      <c r="C194" s="1565">
        <v>33</v>
      </c>
      <c r="D194" s="304">
        <v>11</v>
      </c>
      <c r="E194" s="52">
        <v>17</v>
      </c>
      <c r="F194" s="52">
        <v>23</v>
      </c>
      <c r="G194" s="52">
        <v>32</v>
      </c>
      <c r="H194" s="52">
        <v>29</v>
      </c>
      <c r="I194" s="52">
        <v>36</v>
      </c>
      <c r="J194" s="52">
        <v>48</v>
      </c>
      <c r="K194" s="52">
        <v>35</v>
      </c>
      <c r="L194" s="52">
        <v>46</v>
      </c>
      <c r="M194" s="52">
        <v>63</v>
      </c>
      <c r="N194" s="337"/>
    </row>
    <row r="195" spans="2:14" ht="15.75" thickBot="1">
      <c r="B195" s="119" t="s">
        <v>841</v>
      </c>
      <c r="C195" s="1565">
        <v>615326</v>
      </c>
      <c r="D195" s="304">
        <v>517665</v>
      </c>
      <c r="E195" s="52">
        <v>506465</v>
      </c>
      <c r="F195" s="52">
        <v>463207</v>
      </c>
      <c r="G195" s="52">
        <v>461576</v>
      </c>
      <c r="H195" s="52">
        <v>419483</v>
      </c>
      <c r="I195" s="52">
        <v>446338</v>
      </c>
      <c r="J195" s="52">
        <v>390163</v>
      </c>
      <c r="K195" s="52">
        <v>369041</v>
      </c>
      <c r="L195" s="52">
        <v>362056</v>
      </c>
      <c r="M195" s="52">
        <v>303692</v>
      </c>
      <c r="N195" s="337"/>
    </row>
    <row r="196" spans="2:14">
      <c r="B196" s="176" t="s">
        <v>842</v>
      </c>
      <c r="C196" s="1566">
        <v>19031</v>
      </c>
      <c r="D196" s="324">
        <v>14845</v>
      </c>
      <c r="E196" s="151">
        <v>12970</v>
      </c>
      <c r="F196" s="151">
        <v>12042</v>
      </c>
      <c r="G196" s="151">
        <v>10065</v>
      </c>
      <c r="H196" s="151">
        <v>9726</v>
      </c>
      <c r="I196" s="151">
        <v>9341</v>
      </c>
      <c r="J196" s="151">
        <v>9135</v>
      </c>
      <c r="K196" s="151">
        <v>8160</v>
      </c>
      <c r="L196" s="151">
        <v>10748</v>
      </c>
      <c r="M196" s="151">
        <v>8435</v>
      </c>
      <c r="N196" s="337"/>
    </row>
    <row r="197" spans="2:14">
      <c r="B197" s="472" t="s">
        <v>4</v>
      </c>
      <c r="C197" s="1563">
        <v>1460060</v>
      </c>
      <c r="D197" s="1563">
        <v>1235985</v>
      </c>
      <c r="E197" s="1563">
        <v>1317400</v>
      </c>
      <c r="F197" s="1563">
        <v>1234716</v>
      </c>
      <c r="G197" s="1563">
        <v>1238914</v>
      </c>
      <c r="H197" s="1563">
        <v>1185712</v>
      </c>
      <c r="I197" s="1563">
        <v>1167555</v>
      </c>
      <c r="J197" s="1563">
        <v>1034438.088069251</v>
      </c>
      <c r="K197" s="1564">
        <v>1004896.4686394096</v>
      </c>
      <c r="L197" s="1563">
        <v>988490.81569115818</v>
      </c>
      <c r="M197" s="1563">
        <v>898944.68390804599</v>
      </c>
      <c r="N197" s="1449"/>
    </row>
    <row r="198" spans="2:14">
      <c r="B198" s="522" t="s">
        <v>1976</v>
      </c>
      <c r="C198" s="200"/>
      <c r="D198" s="200"/>
      <c r="K198" s="337"/>
      <c r="L198" s="337"/>
      <c r="M198" s="337"/>
      <c r="N198" s="375"/>
    </row>
    <row r="199" spans="2:14">
      <c r="N199" s="375"/>
    </row>
    <row r="200" spans="2:14">
      <c r="N200" s="375"/>
    </row>
    <row r="201" spans="2:14" ht="15.75">
      <c r="B201" s="190" t="s">
        <v>674</v>
      </c>
      <c r="N201" s="375"/>
    </row>
    <row r="202" spans="2:14">
      <c r="B202" s="1" t="s">
        <v>843</v>
      </c>
      <c r="N202" s="375"/>
    </row>
    <row r="203" spans="2:14">
      <c r="B203" s="472" t="s">
        <v>677</v>
      </c>
      <c r="C203" s="454">
        <v>2021</v>
      </c>
      <c r="D203" s="454">
        <v>2020</v>
      </c>
      <c r="E203" s="454">
        <v>2019</v>
      </c>
      <c r="F203" s="454">
        <v>2018</v>
      </c>
      <c r="G203" s="454">
        <v>2017</v>
      </c>
      <c r="H203" s="454">
        <v>2016</v>
      </c>
      <c r="I203" s="454">
        <v>2015</v>
      </c>
      <c r="J203" s="454">
        <v>2014</v>
      </c>
      <c r="K203" s="454">
        <v>2013</v>
      </c>
      <c r="L203" s="454">
        <v>2012</v>
      </c>
      <c r="M203" s="454">
        <v>2011</v>
      </c>
      <c r="N203" s="1200"/>
    </row>
    <row r="204" spans="2:14" ht="15.75" thickBot="1">
      <c r="B204" s="119" t="s">
        <v>1897</v>
      </c>
      <c r="C204" s="458">
        <v>241219</v>
      </c>
      <c r="D204" s="304">
        <v>225228</v>
      </c>
      <c r="E204" s="304">
        <v>225850</v>
      </c>
      <c r="F204" s="52">
        <v>211746</v>
      </c>
      <c r="G204" s="52">
        <v>202849</v>
      </c>
      <c r="H204" s="52">
        <v>206855</v>
      </c>
      <c r="I204" s="52">
        <v>208992</v>
      </c>
      <c r="J204" s="52">
        <v>193603</v>
      </c>
      <c r="K204" s="52">
        <v>190125</v>
      </c>
      <c r="L204" s="52">
        <v>199227</v>
      </c>
      <c r="M204" s="52">
        <v>201973</v>
      </c>
      <c r="N204" s="337"/>
    </row>
    <row r="205" spans="2:14" ht="15.75" thickBot="1">
      <c r="B205" s="119" t="s">
        <v>42</v>
      </c>
      <c r="C205" s="458">
        <v>9968</v>
      </c>
      <c r="D205" s="304">
        <v>7874</v>
      </c>
      <c r="E205" s="304">
        <v>9381</v>
      </c>
      <c r="F205" s="52">
        <v>9937</v>
      </c>
      <c r="G205" s="52">
        <v>9286</v>
      </c>
      <c r="H205" s="52">
        <v>10206</v>
      </c>
      <c r="I205" s="52">
        <v>10126</v>
      </c>
      <c r="J205" s="52">
        <v>8100</v>
      </c>
      <c r="K205" s="52">
        <v>7159</v>
      </c>
      <c r="L205" s="52">
        <v>7470</v>
      </c>
      <c r="M205" s="52">
        <v>6293</v>
      </c>
      <c r="N205" s="337"/>
    </row>
    <row r="206" spans="2:14" ht="15.75" thickBot="1">
      <c r="B206" s="119" t="s">
        <v>25</v>
      </c>
      <c r="C206" s="458">
        <v>7943</v>
      </c>
      <c r="D206" s="304">
        <v>4973</v>
      </c>
      <c r="E206" s="304">
        <v>5738</v>
      </c>
      <c r="F206" s="52">
        <v>6269</v>
      </c>
      <c r="G206" s="52">
        <v>6447</v>
      </c>
      <c r="H206" s="52">
        <v>7068</v>
      </c>
      <c r="I206" s="52">
        <v>7962</v>
      </c>
      <c r="J206" s="52">
        <v>7582</v>
      </c>
      <c r="K206" s="52">
        <v>6579</v>
      </c>
      <c r="L206" s="52">
        <v>6178</v>
      </c>
      <c r="M206" s="52">
        <v>5227</v>
      </c>
      <c r="N206" s="337"/>
    </row>
    <row r="207" spans="2:14" ht="15.75" thickBot="1">
      <c r="B207" s="119" t="s">
        <v>22</v>
      </c>
      <c r="C207" s="458">
        <v>7916</v>
      </c>
      <c r="D207" s="304">
        <v>5363</v>
      </c>
      <c r="E207" s="304">
        <v>7230</v>
      </c>
      <c r="F207" s="52">
        <v>6828</v>
      </c>
      <c r="G207" s="52">
        <v>6708</v>
      </c>
      <c r="H207" s="52">
        <v>6399</v>
      </c>
      <c r="I207" s="52">
        <v>6682</v>
      </c>
      <c r="J207" s="52">
        <v>5718</v>
      </c>
      <c r="K207" s="52">
        <v>5845</v>
      </c>
      <c r="L207" s="52">
        <v>7618</v>
      </c>
      <c r="M207" s="52">
        <v>7857</v>
      </c>
      <c r="N207" s="337"/>
    </row>
    <row r="208" spans="2:14" ht="15.75" thickBot="1">
      <c r="B208" s="119" t="s">
        <v>18</v>
      </c>
      <c r="C208" s="458">
        <v>7878</v>
      </c>
      <c r="D208" s="304">
        <v>6609</v>
      </c>
      <c r="E208" s="304">
        <v>7575</v>
      </c>
      <c r="F208" s="52">
        <v>7791</v>
      </c>
      <c r="G208" s="52">
        <v>6203</v>
      </c>
      <c r="H208" s="52">
        <v>5280</v>
      </c>
      <c r="I208" s="52">
        <v>5620</v>
      </c>
      <c r="J208" s="52">
        <v>6098</v>
      </c>
      <c r="K208" s="52">
        <v>6149</v>
      </c>
      <c r="L208" s="52">
        <v>6875</v>
      </c>
      <c r="M208" s="52">
        <v>5382</v>
      </c>
      <c r="N208" s="337"/>
    </row>
    <row r="209" spans="2:14" ht="15.75" thickBot="1">
      <c r="B209" s="119" t="s">
        <v>835</v>
      </c>
      <c r="C209" s="458">
        <v>7011</v>
      </c>
      <c r="D209" s="304">
        <v>7887</v>
      </c>
      <c r="E209" s="304">
        <v>10828</v>
      </c>
      <c r="F209" s="52">
        <v>10917</v>
      </c>
      <c r="G209" s="52">
        <v>14258</v>
      </c>
      <c r="H209" s="52">
        <v>14903</v>
      </c>
      <c r="I209" s="52">
        <v>20855</v>
      </c>
      <c r="J209" s="52">
        <v>34190</v>
      </c>
      <c r="K209" s="52">
        <v>38645</v>
      </c>
      <c r="L209" s="52">
        <v>36078</v>
      </c>
      <c r="M209" s="52">
        <v>29276</v>
      </c>
      <c r="N209" s="337"/>
    </row>
    <row r="210" spans="2:14" ht="15.75" thickBot="1">
      <c r="B210" s="119" t="s">
        <v>20</v>
      </c>
      <c r="C210" s="458">
        <v>4378</v>
      </c>
      <c r="D210" s="304">
        <v>3246</v>
      </c>
      <c r="E210" s="304">
        <v>2625</v>
      </c>
      <c r="F210" s="52">
        <v>1892</v>
      </c>
      <c r="G210" s="52">
        <v>911</v>
      </c>
      <c r="H210" s="52">
        <v>695</v>
      </c>
      <c r="I210" s="52">
        <v>165</v>
      </c>
      <c r="J210" s="52">
        <v>155</v>
      </c>
      <c r="K210" s="52">
        <v>120</v>
      </c>
      <c r="L210" s="52">
        <v>52</v>
      </c>
      <c r="M210" s="52">
        <v>71</v>
      </c>
      <c r="N210" s="337"/>
    </row>
    <row r="211" spans="2:14" ht="15.75" thickBot="1">
      <c r="B211" s="119" t="s">
        <v>17</v>
      </c>
      <c r="C211" s="458">
        <v>2293</v>
      </c>
      <c r="D211" s="304">
        <v>1651</v>
      </c>
      <c r="E211" s="304">
        <v>1660</v>
      </c>
      <c r="F211" s="52">
        <v>1401</v>
      </c>
      <c r="G211" s="52">
        <v>1484</v>
      </c>
      <c r="H211" s="52">
        <v>1624</v>
      </c>
      <c r="I211" s="52">
        <v>1111</v>
      </c>
      <c r="J211" s="52">
        <v>460</v>
      </c>
      <c r="K211" s="52">
        <v>490</v>
      </c>
      <c r="L211" s="52">
        <v>465</v>
      </c>
      <c r="M211" s="52">
        <v>531</v>
      </c>
      <c r="N211" s="337"/>
    </row>
    <row r="212" spans="2:14" ht="15.75" thickBot="1">
      <c r="B212" s="119" t="s">
        <v>845</v>
      </c>
      <c r="C212" s="458">
        <v>2195</v>
      </c>
      <c r="D212" s="304">
        <v>1177</v>
      </c>
      <c r="E212" s="304">
        <v>1396</v>
      </c>
      <c r="F212" s="52">
        <v>1065</v>
      </c>
      <c r="G212" s="52">
        <v>826</v>
      </c>
      <c r="H212" s="52">
        <v>545</v>
      </c>
      <c r="I212" s="52">
        <v>452</v>
      </c>
      <c r="J212" s="52">
        <v>325</v>
      </c>
      <c r="K212" s="52">
        <v>212</v>
      </c>
      <c r="L212" s="52">
        <v>253</v>
      </c>
      <c r="M212" s="52">
        <v>261</v>
      </c>
      <c r="N212" s="337"/>
    </row>
    <row r="213" spans="2:14" ht="15.75" thickBot="1">
      <c r="B213" s="119" t="s">
        <v>350</v>
      </c>
      <c r="C213" s="458">
        <v>1616</v>
      </c>
      <c r="D213" s="304">
        <v>1022</v>
      </c>
      <c r="E213" s="304">
        <v>652</v>
      </c>
      <c r="F213" s="52">
        <v>378</v>
      </c>
      <c r="G213" s="52">
        <v>253</v>
      </c>
      <c r="H213" s="52">
        <v>280</v>
      </c>
      <c r="I213" s="52">
        <v>193</v>
      </c>
      <c r="J213" s="52">
        <v>79</v>
      </c>
      <c r="K213" s="52">
        <v>62</v>
      </c>
      <c r="L213" s="52">
        <v>56</v>
      </c>
      <c r="M213" s="52">
        <v>42</v>
      </c>
      <c r="N213" s="337"/>
    </row>
    <row r="214" spans="2:14" ht="15.75" thickBot="1">
      <c r="B214" s="119" t="s">
        <v>27</v>
      </c>
      <c r="C214" s="458">
        <v>1598</v>
      </c>
      <c r="D214" s="304">
        <v>1121</v>
      </c>
      <c r="E214" s="304">
        <v>590</v>
      </c>
      <c r="F214" s="304">
        <v>316</v>
      </c>
      <c r="G214" s="304">
        <v>82</v>
      </c>
      <c r="H214" s="304">
        <v>2</v>
      </c>
      <c r="I214" s="52">
        <v>13</v>
      </c>
      <c r="J214" s="52">
        <v>178</v>
      </c>
      <c r="K214" s="52">
        <v>142</v>
      </c>
      <c r="L214" s="52">
        <v>90</v>
      </c>
      <c r="M214" s="52">
        <v>141</v>
      </c>
      <c r="N214" s="337"/>
    </row>
    <row r="215" spans="2:14" ht="15.75" thickBot="1">
      <c r="B215" s="119" t="s">
        <v>837</v>
      </c>
      <c r="C215" s="458">
        <v>1530</v>
      </c>
      <c r="D215" s="304">
        <v>1267</v>
      </c>
      <c r="E215" s="304">
        <v>1496</v>
      </c>
      <c r="F215" s="52">
        <v>1388</v>
      </c>
      <c r="G215" s="52">
        <v>1376</v>
      </c>
      <c r="H215" s="52">
        <v>1166</v>
      </c>
      <c r="I215" s="52">
        <v>1052</v>
      </c>
      <c r="J215" s="52">
        <v>1020</v>
      </c>
      <c r="K215" s="52">
        <v>652</v>
      </c>
      <c r="L215" s="52">
        <v>561</v>
      </c>
      <c r="M215" s="52">
        <v>228</v>
      </c>
      <c r="N215" s="337"/>
    </row>
    <row r="216" spans="2:14" ht="15.75" thickBot="1">
      <c r="B216" s="119" t="s">
        <v>844</v>
      </c>
      <c r="C216" s="458">
        <v>1517</v>
      </c>
      <c r="D216" s="304">
        <v>1293</v>
      </c>
      <c r="E216" s="304">
        <v>1594</v>
      </c>
      <c r="F216" s="52">
        <v>1355</v>
      </c>
      <c r="G216" s="52">
        <v>1137</v>
      </c>
      <c r="H216" s="52">
        <v>596</v>
      </c>
      <c r="I216" s="52">
        <v>626</v>
      </c>
      <c r="J216" s="52">
        <v>287</v>
      </c>
      <c r="K216" s="52">
        <v>294</v>
      </c>
      <c r="L216" s="52">
        <v>183</v>
      </c>
      <c r="M216" s="52">
        <v>252</v>
      </c>
      <c r="N216" s="337"/>
    </row>
    <row r="217" spans="2:14" ht="15.75" thickBot="1">
      <c r="B217" s="119" t="s">
        <v>34</v>
      </c>
      <c r="C217" s="458">
        <v>1467</v>
      </c>
      <c r="D217" s="304">
        <v>1482</v>
      </c>
      <c r="E217" s="304">
        <v>1994</v>
      </c>
      <c r="F217" s="52">
        <v>2254</v>
      </c>
      <c r="G217" s="52">
        <v>2637</v>
      </c>
      <c r="H217" s="52">
        <v>2352</v>
      </c>
      <c r="I217" s="52">
        <v>2735</v>
      </c>
      <c r="J217" s="52">
        <v>2815</v>
      </c>
      <c r="K217" s="52">
        <v>2801</v>
      </c>
      <c r="L217" s="52">
        <v>2280</v>
      </c>
      <c r="M217" s="52">
        <v>1444</v>
      </c>
      <c r="N217" s="337"/>
    </row>
    <row r="218" spans="2:14" ht="15.75" thickBot="1">
      <c r="B218" s="119" t="s">
        <v>802</v>
      </c>
      <c r="C218" s="458">
        <v>1424</v>
      </c>
      <c r="D218" s="304">
        <v>1199</v>
      </c>
      <c r="E218" s="304">
        <v>1524</v>
      </c>
      <c r="F218" s="52">
        <v>2027</v>
      </c>
      <c r="G218" s="52">
        <v>2169</v>
      </c>
      <c r="H218" s="52">
        <v>2739</v>
      </c>
      <c r="I218" s="52">
        <v>1945</v>
      </c>
      <c r="J218" s="52">
        <v>1415</v>
      </c>
      <c r="K218" s="52">
        <v>1132</v>
      </c>
      <c r="L218" s="52">
        <v>1019</v>
      </c>
      <c r="M218" s="52">
        <v>763</v>
      </c>
      <c r="N218" s="337"/>
    </row>
    <row r="219" spans="2:14" ht="15.75" thickBot="1">
      <c r="B219" s="119" t="s">
        <v>936</v>
      </c>
      <c r="C219" s="458">
        <v>1350</v>
      </c>
      <c r="D219" s="304">
        <v>595</v>
      </c>
      <c r="E219" s="304">
        <v>854</v>
      </c>
      <c r="F219" s="52">
        <v>709</v>
      </c>
      <c r="G219" s="52">
        <v>169</v>
      </c>
      <c r="H219" s="52">
        <v>276</v>
      </c>
      <c r="I219" s="52">
        <v>293</v>
      </c>
      <c r="J219" s="52">
        <v>335</v>
      </c>
      <c r="K219" s="52">
        <v>251</v>
      </c>
      <c r="L219" s="52">
        <v>301</v>
      </c>
      <c r="M219" s="52">
        <v>210</v>
      </c>
      <c r="N219" s="337"/>
    </row>
    <row r="220" spans="2:14" ht="15.75" thickBot="1">
      <c r="B220" s="119" t="s">
        <v>838</v>
      </c>
      <c r="C220" s="458">
        <v>1260</v>
      </c>
      <c r="D220" s="304">
        <v>979</v>
      </c>
      <c r="E220" s="304">
        <v>893</v>
      </c>
      <c r="F220" s="52">
        <v>1389</v>
      </c>
      <c r="G220" s="52">
        <v>1646</v>
      </c>
      <c r="H220" s="52">
        <v>1162</v>
      </c>
      <c r="I220" s="52">
        <v>1246</v>
      </c>
      <c r="J220" s="52">
        <v>2650</v>
      </c>
      <c r="K220" s="52">
        <v>2557</v>
      </c>
      <c r="L220" s="52">
        <v>2588</v>
      </c>
      <c r="M220" s="52">
        <v>2427</v>
      </c>
      <c r="N220" s="337"/>
    </row>
    <row r="221" spans="2:14">
      <c r="B221" s="161" t="s">
        <v>150</v>
      </c>
      <c r="C221" s="464">
        <v>7927</v>
      </c>
      <c r="D221" s="223">
        <v>8977</v>
      </c>
      <c r="E221" s="223">
        <v>13157</v>
      </c>
      <c r="F221" s="151">
        <v>14981</v>
      </c>
      <c r="G221" s="151">
        <v>15443</v>
      </c>
      <c r="H221" s="151">
        <v>12778</v>
      </c>
      <c r="I221" s="47">
        <v>14161</v>
      </c>
      <c r="J221" s="47">
        <v>14531</v>
      </c>
      <c r="K221" s="47">
        <v>11728</v>
      </c>
      <c r="L221" s="47">
        <v>11271</v>
      </c>
      <c r="M221" s="47">
        <v>11328</v>
      </c>
      <c r="N221" s="337"/>
    </row>
    <row r="222" spans="2:14">
      <c r="B222" s="472" t="s">
        <v>72</v>
      </c>
      <c r="C222" s="1563">
        <v>310496</v>
      </c>
      <c r="D222" s="1563">
        <v>281937</v>
      </c>
      <c r="E222" s="1563">
        <v>295034</v>
      </c>
      <c r="F222" s="1563">
        <v>282636</v>
      </c>
      <c r="G222" s="1563">
        <v>273885</v>
      </c>
      <c r="H222" s="1563">
        <v>274925</v>
      </c>
      <c r="I222" s="1564">
        <v>284234</v>
      </c>
      <c r="J222" s="1564">
        <v>279537</v>
      </c>
      <c r="K222" s="1563">
        <v>274939</v>
      </c>
      <c r="L222" s="1564">
        <v>282566</v>
      </c>
      <c r="M222" s="1563">
        <v>273707</v>
      </c>
      <c r="N222" s="1449"/>
    </row>
    <row r="223" spans="2:14">
      <c r="B223" s="535" t="s">
        <v>1976</v>
      </c>
      <c r="C223" s="543"/>
      <c r="D223" s="543"/>
      <c r="E223" s="543"/>
      <c r="F223" s="543"/>
      <c r="G223" s="543"/>
      <c r="H223" s="543"/>
      <c r="I223" s="543"/>
      <c r="J223" s="543"/>
      <c r="K223" s="543"/>
      <c r="L223" s="543"/>
      <c r="M223" s="543"/>
      <c r="N223" s="100"/>
    </row>
    <row r="224" spans="2:14">
      <c r="B224" s="544"/>
      <c r="K224" s="545"/>
      <c r="L224" s="545"/>
      <c r="M224" s="545"/>
    </row>
  </sheetData>
  <mergeCells count="1">
    <mergeCell ref="C83:D83"/>
  </mergeCells>
  <hyperlinks>
    <hyperlink ref="B20" r:id="rId1" display="Source: Worldbank, 2017, World Development Indicators "/>
    <hyperlink ref="B27" r:id="rId2" display="Source: Asocolflores"/>
    <hyperlink ref="B52" r:id="rId3" display="Source: Asocolflores/DANE"/>
    <hyperlink ref="B107" r:id="rId4" display="Source: ALADI, Sistema de Información de Comercio Exterior , Ascociacion Latinoamericana de Intergracion until 2015, from 2016  ITC Trade map"/>
    <hyperlink ref="B117" r:id="rId5" display="Source:  ITC Trade map, 2020"/>
    <hyperlink ref="B127" r:id="rId6" display="Source: ALADI, Sistema de Información de Comercio Exterior , Ascociacion Latinoamericana de Intergracion until 2015, from 2016  ITC Trade map"/>
    <hyperlink ref="B179" r:id="rId7" display="Source: ITC Trade map, 2019"/>
    <hyperlink ref="B198" r:id="rId8" display="Source: ALADI, Sistema de Información de Comercio Exterior , Ascociacion Latinoamericana de Intergracion until 2015, from 2016  ITC Trade map"/>
    <hyperlink ref="B223" r:id="rId9" display="Source: ITC Trade map, 2019"/>
  </hyperlinks>
  <pageMargins left="0.7" right="0.7" top="0.78740157499999996" bottom="0.78740157499999996" header="0.3" footer="0.3"/>
  <pageSetup paperSize="9" orientation="portrait" r:id="rId10"/>
  <drawing r:id="rId1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1:G9"/>
  <sheetViews>
    <sheetView showGridLines="0" zoomScale="112" zoomScaleNormal="112" workbookViewId="0">
      <selection activeCell="C20" sqref="C20"/>
    </sheetView>
  </sheetViews>
  <sheetFormatPr baseColWidth="10" defaultColWidth="11.42578125" defaultRowHeight="15"/>
  <cols>
    <col min="1" max="1" width="3.42578125" style="114" customWidth="1"/>
    <col min="2" max="3" width="25.140625" style="114" customWidth="1"/>
    <col min="4" max="12" width="8.7109375" style="114" customWidth="1"/>
    <col min="13" max="16384" width="11.42578125" style="114"/>
  </cols>
  <sheetData>
    <row r="1" spans="2:7" ht="15" customHeight="1"/>
    <row r="2" spans="2:7" ht="15" customHeight="1">
      <c r="B2" s="105"/>
      <c r="C2" s="105"/>
    </row>
    <row r="3" spans="2:7" ht="15" customHeight="1">
      <c r="B3" s="105" t="s">
        <v>153</v>
      </c>
      <c r="C3" s="105"/>
    </row>
    <row r="4" spans="2:7" ht="15" customHeight="1">
      <c r="B4" s="105"/>
      <c r="C4" s="105"/>
    </row>
    <row r="5" spans="2:7" ht="14.25" customHeight="1">
      <c r="B5" s="105" t="s">
        <v>76</v>
      </c>
      <c r="C5" s="105"/>
    </row>
    <row r="6" spans="2:7" ht="15" customHeight="1">
      <c r="B6" s="116" t="s">
        <v>66</v>
      </c>
      <c r="C6" s="116"/>
    </row>
    <row r="7" spans="2:7" ht="15" customHeight="1">
      <c r="B7" s="347"/>
      <c r="C7" s="347"/>
      <c r="D7" s="136">
        <v>2018</v>
      </c>
      <c r="E7" s="136">
        <v>2017</v>
      </c>
      <c r="F7" s="136">
        <v>2016</v>
      </c>
    </row>
    <row r="8" spans="2:7" ht="15" customHeight="1" thickBot="1">
      <c r="B8" s="61" t="s">
        <v>344</v>
      </c>
      <c r="C8" s="61"/>
      <c r="D8" s="205">
        <v>3600</v>
      </c>
      <c r="E8" s="302">
        <v>3600</v>
      </c>
      <c r="F8" s="302">
        <v>3600</v>
      </c>
      <c r="G8" s="307"/>
    </row>
    <row r="9" spans="2:7">
      <c r="B9" s="13" t="s">
        <v>546</v>
      </c>
      <c r="C9" s="282"/>
      <c r="D9" s="203"/>
      <c r="E9" s="203"/>
      <c r="F9" s="203"/>
    </row>
  </sheetData>
  <hyperlinks>
    <hyperlink ref="B9" r:id="rId1"/>
  </hyperlinks>
  <pageMargins left="0.7" right="0.7" top="0.78740157499999996" bottom="0.78740157499999996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2:AG145"/>
  <sheetViews>
    <sheetView zoomScale="70" zoomScaleNormal="70" workbookViewId="0">
      <selection activeCell="P28" sqref="P28"/>
    </sheetView>
  </sheetViews>
  <sheetFormatPr baseColWidth="10" defaultColWidth="11.42578125" defaultRowHeight="15"/>
  <cols>
    <col min="1" max="1" width="11.42578125" style="1373"/>
    <col min="2" max="2" width="25.140625" style="1373" customWidth="1"/>
    <col min="3" max="4" width="11.42578125" style="1373"/>
    <col min="5" max="5" width="10.28515625" style="1373" customWidth="1"/>
    <col min="6" max="6" width="18.7109375" style="1373" customWidth="1"/>
    <col min="7" max="7" width="11.42578125" style="1373"/>
    <col min="8" max="8" width="41.28515625" style="1373" customWidth="1"/>
    <col min="9" max="11" width="11.42578125" style="1373"/>
    <col min="12" max="12" width="12.42578125" style="1373" customWidth="1"/>
    <col min="13" max="17" width="11.42578125" style="1373"/>
    <col min="18" max="18" width="6" style="1373" customWidth="1"/>
    <col min="19" max="19" width="15.42578125" style="1373" customWidth="1"/>
    <col min="20" max="35" width="11.42578125" style="1373"/>
    <col min="36" max="36" width="11.42578125" style="1373" customWidth="1"/>
    <col min="37" max="37" width="11.42578125" style="1373"/>
    <col min="38" max="38" width="11.42578125" style="1373" customWidth="1"/>
    <col min="39" max="40" width="11.42578125" style="1373"/>
    <col min="41" max="41" width="11.42578125" style="1373" customWidth="1"/>
    <col min="42" max="16384" width="11.42578125" style="1373"/>
  </cols>
  <sheetData>
    <row r="2" spans="2:23" ht="15.75">
      <c r="B2" s="105" t="s">
        <v>846</v>
      </c>
    </row>
    <row r="3" spans="2:23" ht="15.75">
      <c r="B3" s="105"/>
    </row>
    <row r="4" spans="2:23" ht="15.75">
      <c r="B4" s="105"/>
    </row>
    <row r="5" spans="2:23" ht="15.75">
      <c r="B5" s="105" t="s">
        <v>1979</v>
      </c>
      <c r="I5" s="108" t="s">
        <v>847</v>
      </c>
    </row>
    <row r="6" spans="2:23" ht="15.75">
      <c r="B6" s="105"/>
      <c r="I6" s="1382" t="s">
        <v>848</v>
      </c>
    </row>
    <row r="7" spans="2:23">
      <c r="B7" s="16" t="s">
        <v>613</v>
      </c>
      <c r="C7" s="385">
        <v>5.9</v>
      </c>
      <c r="D7" s="385"/>
      <c r="E7" s="386" t="s">
        <v>614</v>
      </c>
      <c r="I7" s="1382"/>
    </row>
    <row r="8" spans="2:23">
      <c r="B8" s="16" t="s">
        <v>615</v>
      </c>
      <c r="C8" s="393" t="s">
        <v>849</v>
      </c>
      <c r="D8" s="393"/>
      <c r="E8" s="386" t="s">
        <v>616</v>
      </c>
      <c r="I8" s="6"/>
      <c r="J8" s="6"/>
      <c r="K8" s="6"/>
      <c r="L8" s="6"/>
    </row>
    <row r="9" spans="2:23" ht="45.75" customHeight="1">
      <c r="B9" s="388" t="s">
        <v>617</v>
      </c>
      <c r="C9" s="389">
        <v>146</v>
      </c>
      <c r="D9" s="389"/>
      <c r="E9" s="390" t="s">
        <v>618</v>
      </c>
      <c r="I9" s="546" t="s">
        <v>850</v>
      </c>
      <c r="J9" s="547" t="s">
        <v>76</v>
      </c>
      <c r="K9" s="547" t="s">
        <v>90</v>
      </c>
      <c r="L9" s="547" t="s">
        <v>851</v>
      </c>
    </row>
    <row r="10" spans="2:23" ht="15" customHeight="1">
      <c r="B10" s="391"/>
      <c r="C10" s="392"/>
      <c r="D10" s="392"/>
      <c r="E10" s="386"/>
      <c r="I10" s="548" t="s">
        <v>2147</v>
      </c>
      <c r="J10" s="549">
        <v>440</v>
      </c>
      <c r="K10" s="549"/>
      <c r="L10" s="549"/>
    </row>
    <row r="11" spans="2:23" ht="15" customHeight="1">
      <c r="B11" s="391"/>
      <c r="C11" s="392"/>
      <c r="D11" s="392"/>
      <c r="E11" s="386"/>
      <c r="I11" s="548" t="s">
        <v>852</v>
      </c>
      <c r="J11" s="549">
        <v>439</v>
      </c>
      <c r="K11" s="549">
        <v>92</v>
      </c>
      <c r="L11" s="549">
        <v>344</v>
      </c>
    </row>
    <row r="12" spans="2:23">
      <c r="B12" s="16" t="s">
        <v>853</v>
      </c>
      <c r="C12" s="393">
        <v>399</v>
      </c>
      <c r="D12" s="393"/>
      <c r="E12" s="386" t="s">
        <v>620</v>
      </c>
      <c r="I12" s="548">
        <v>2019</v>
      </c>
      <c r="J12" s="549">
        <v>439</v>
      </c>
      <c r="K12" s="549">
        <v>79</v>
      </c>
      <c r="L12" s="549">
        <v>355</v>
      </c>
      <c r="N12" s="186"/>
      <c r="O12" s="186"/>
      <c r="P12" s="186"/>
      <c r="Q12" s="186"/>
      <c r="R12" s="186"/>
      <c r="S12" s="186"/>
      <c r="T12" s="186"/>
      <c r="U12" s="186"/>
      <c r="V12" s="186"/>
      <c r="W12" s="186"/>
    </row>
    <row r="13" spans="2:23">
      <c r="B13" s="391" t="s">
        <v>621</v>
      </c>
      <c r="C13" s="392">
        <v>68110</v>
      </c>
      <c r="D13" s="392"/>
      <c r="E13" s="386" t="s">
        <v>622</v>
      </c>
      <c r="I13" s="548">
        <v>2018</v>
      </c>
      <c r="J13" s="549">
        <v>466</v>
      </c>
      <c r="K13" s="549">
        <v>99</v>
      </c>
      <c r="L13" s="549">
        <v>362</v>
      </c>
    </row>
    <row r="14" spans="2:23">
      <c r="B14" s="16" t="s">
        <v>623</v>
      </c>
      <c r="C14" s="393">
        <v>391</v>
      </c>
      <c r="D14" s="393"/>
      <c r="E14" s="386" t="s">
        <v>620</v>
      </c>
      <c r="I14" s="548">
        <v>2017</v>
      </c>
      <c r="J14" s="549">
        <v>461</v>
      </c>
      <c r="K14" s="549">
        <v>90</v>
      </c>
      <c r="L14" s="549">
        <v>361</v>
      </c>
    </row>
    <row r="15" spans="2:23">
      <c r="B15" s="391" t="s">
        <v>624</v>
      </c>
      <c r="C15" s="392"/>
      <c r="D15" s="392"/>
      <c r="E15" s="386"/>
      <c r="I15" s="548">
        <v>2016</v>
      </c>
      <c r="J15" s="549">
        <v>449</v>
      </c>
      <c r="K15" s="549">
        <v>73</v>
      </c>
      <c r="L15" s="549">
        <v>368</v>
      </c>
    </row>
    <row r="16" spans="2:23" ht="25.5">
      <c r="B16" s="391" t="s">
        <v>621</v>
      </c>
      <c r="C16" s="392">
        <v>66720</v>
      </c>
      <c r="D16" s="392"/>
      <c r="E16" s="386" t="s">
        <v>625</v>
      </c>
      <c r="I16" s="548">
        <v>2015</v>
      </c>
      <c r="J16" s="549">
        <v>438</v>
      </c>
      <c r="K16" s="549">
        <v>82</v>
      </c>
      <c r="L16" s="549">
        <v>352</v>
      </c>
    </row>
    <row r="17" spans="2:33" ht="15" customHeight="1">
      <c r="B17" s="394"/>
      <c r="C17" s="395"/>
      <c r="D17" s="395"/>
      <c r="E17" s="390"/>
      <c r="I17" s="548">
        <v>2014</v>
      </c>
      <c r="J17" s="549">
        <v>432</v>
      </c>
      <c r="K17" s="549">
        <v>54</v>
      </c>
      <c r="L17" s="549">
        <v>374</v>
      </c>
    </row>
    <row r="18" spans="2:33">
      <c r="B18" s="16" t="s">
        <v>626</v>
      </c>
      <c r="C18" s="385">
        <v>4.7</v>
      </c>
      <c r="D18" s="385"/>
      <c r="E18" s="386" t="s">
        <v>627</v>
      </c>
      <c r="I18" s="548">
        <v>2013</v>
      </c>
      <c r="J18" s="549">
        <v>473</v>
      </c>
      <c r="K18" s="550">
        <v>59</v>
      </c>
      <c r="L18" s="550">
        <v>410</v>
      </c>
    </row>
    <row r="19" spans="2:33" ht="25.5">
      <c r="B19" s="16" t="s">
        <v>628</v>
      </c>
      <c r="C19" s="385">
        <v>4.2</v>
      </c>
      <c r="D19" s="385"/>
      <c r="E19" s="386" t="s">
        <v>629</v>
      </c>
      <c r="I19" s="548">
        <v>2012</v>
      </c>
      <c r="J19" s="550">
        <v>488</v>
      </c>
      <c r="K19" s="550">
        <v>67</v>
      </c>
      <c r="L19" s="550">
        <v>417</v>
      </c>
    </row>
    <row r="20" spans="2:33">
      <c r="B20" s="396"/>
      <c r="C20" s="392"/>
      <c r="D20" s="392"/>
      <c r="E20" s="392"/>
      <c r="F20" s="386"/>
      <c r="I20" s="551">
        <v>2011</v>
      </c>
      <c r="J20" s="552">
        <v>511</v>
      </c>
      <c r="K20" s="552">
        <v>73</v>
      </c>
      <c r="L20" s="552">
        <v>435</v>
      </c>
    </row>
    <row r="21" spans="2:33">
      <c r="B21" s="397" t="s">
        <v>805</v>
      </c>
      <c r="C21" s="398"/>
      <c r="D21" s="398"/>
      <c r="E21" s="398"/>
      <c r="F21" s="398"/>
      <c r="I21" s="551">
        <v>2010</v>
      </c>
      <c r="J21" s="552">
        <v>479</v>
      </c>
      <c r="K21" s="552">
        <v>62.57</v>
      </c>
      <c r="L21" s="552">
        <v>413.29</v>
      </c>
    </row>
    <row r="22" spans="2:33">
      <c r="B22" s="553" t="s">
        <v>1987</v>
      </c>
      <c r="C22" s="400"/>
      <c r="D22" s="400"/>
      <c r="E22" s="400"/>
      <c r="F22" s="401"/>
      <c r="I22" s="551">
        <v>2009</v>
      </c>
      <c r="J22" s="552">
        <v>473.53</v>
      </c>
      <c r="K22" s="552">
        <v>68.760000000000005</v>
      </c>
      <c r="L22" s="552">
        <v>403.29</v>
      </c>
    </row>
    <row r="23" spans="2:33">
      <c r="I23" s="554" t="s">
        <v>1060</v>
      </c>
    </row>
    <row r="24" spans="2:33">
      <c r="I24" s="49" t="s">
        <v>854</v>
      </c>
    </row>
    <row r="27" spans="2:33" ht="15.75">
      <c r="B27" s="105" t="s">
        <v>76</v>
      </c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555"/>
      <c r="N27" s="555"/>
      <c r="O27" s="555"/>
      <c r="P27" s="555"/>
      <c r="Q27" s="555"/>
      <c r="R27" s="555"/>
      <c r="S27" s="105" t="s">
        <v>76</v>
      </c>
      <c r="T27" s="1491"/>
      <c r="U27" s="1491"/>
      <c r="V27" s="1491"/>
      <c r="W27" s="1491"/>
      <c r="X27" s="1491"/>
      <c r="Y27" s="1491"/>
      <c r="Z27" s="1491"/>
      <c r="AA27" s="1491"/>
      <c r="AB27" s="1491"/>
      <c r="AC27" s="1491"/>
      <c r="AD27" s="1491"/>
      <c r="AE27" s="1491"/>
      <c r="AF27" s="1491"/>
      <c r="AG27" s="1491"/>
    </row>
    <row r="28" spans="2:33">
      <c r="B28" s="116" t="s">
        <v>158</v>
      </c>
      <c r="C28" s="1"/>
      <c r="D28" s="1"/>
      <c r="E28" s="1"/>
      <c r="F28" s="1"/>
      <c r="G28" s="1"/>
      <c r="H28" s="1"/>
      <c r="I28" s="1"/>
      <c r="J28" s="1"/>
      <c r="K28" s="1"/>
      <c r="L28" s="1"/>
      <c r="S28" s="116" t="s">
        <v>383</v>
      </c>
      <c r="T28" s="1491"/>
      <c r="U28" s="1491"/>
      <c r="V28" s="1491"/>
      <c r="W28" s="1491"/>
      <c r="X28" s="1491"/>
      <c r="Y28" s="1491"/>
      <c r="Z28" s="1491"/>
      <c r="AA28" s="1491"/>
      <c r="AB28" s="1491"/>
      <c r="AC28" s="1491"/>
      <c r="AD28" s="1491"/>
      <c r="AE28" s="1491"/>
      <c r="AF28" s="1491"/>
      <c r="AG28" s="1491"/>
    </row>
    <row r="29" spans="2:33">
      <c r="B29" s="480"/>
      <c r="C29" s="481">
        <v>2021</v>
      </c>
      <c r="D29" s="481">
        <v>2020</v>
      </c>
      <c r="E29" s="481">
        <v>2019</v>
      </c>
      <c r="F29" s="481">
        <v>2018</v>
      </c>
      <c r="G29" s="481">
        <v>2017</v>
      </c>
      <c r="H29" s="481">
        <v>2016</v>
      </c>
      <c r="I29" s="481">
        <v>2015</v>
      </c>
      <c r="J29" s="481">
        <v>2014</v>
      </c>
      <c r="K29" s="481">
        <v>2013</v>
      </c>
      <c r="L29" s="481">
        <v>2012</v>
      </c>
      <c r="M29" s="481">
        <v>2011</v>
      </c>
      <c r="N29" s="1490"/>
      <c r="O29" s="1490"/>
      <c r="P29" s="1490"/>
      <c r="S29" s="480"/>
      <c r="T29" s="556">
        <v>2021</v>
      </c>
      <c r="U29" s="556">
        <v>2020</v>
      </c>
      <c r="V29" s="556">
        <v>2019</v>
      </c>
      <c r="W29" s="556">
        <v>2018</v>
      </c>
      <c r="X29" s="556">
        <v>2017</v>
      </c>
      <c r="Y29" s="556">
        <v>2016</v>
      </c>
      <c r="Z29" s="556">
        <v>2015</v>
      </c>
      <c r="AA29" s="556">
        <v>2014</v>
      </c>
      <c r="AB29" s="556">
        <v>2013</v>
      </c>
      <c r="AC29" s="556">
        <v>2012</v>
      </c>
      <c r="AD29" s="556">
        <v>2011</v>
      </c>
      <c r="AE29" s="696"/>
      <c r="AF29" s="696"/>
      <c r="AG29" s="696"/>
    </row>
    <row r="30" spans="2:33" ht="25.5">
      <c r="B30" s="557" t="s">
        <v>855</v>
      </c>
      <c r="C30" s="558">
        <v>227</v>
      </c>
      <c r="D30" s="1646">
        <v>227</v>
      </c>
      <c r="E30" s="559">
        <v>247</v>
      </c>
      <c r="F30" s="559">
        <v>257</v>
      </c>
      <c r="G30" s="559">
        <v>264</v>
      </c>
      <c r="H30" s="559">
        <v>264</v>
      </c>
      <c r="I30" s="559">
        <v>300</v>
      </c>
      <c r="J30" s="559">
        <v>228</v>
      </c>
      <c r="K30" s="559">
        <v>265</v>
      </c>
      <c r="L30" s="559">
        <v>235.7</v>
      </c>
      <c r="M30" s="559">
        <v>259.89999999999998</v>
      </c>
      <c r="N30" s="1488"/>
      <c r="O30" s="1488"/>
      <c r="P30" s="1488"/>
      <c r="S30" s="557" t="s">
        <v>856</v>
      </c>
      <c r="T30" s="560">
        <v>291</v>
      </c>
      <c r="U30" s="561">
        <v>307</v>
      </c>
      <c r="V30" s="561">
        <v>372</v>
      </c>
      <c r="W30" s="561">
        <v>383</v>
      </c>
      <c r="X30" s="561">
        <v>403</v>
      </c>
      <c r="Y30" s="561">
        <v>435</v>
      </c>
      <c r="Z30" s="561">
        <v>526</v>
      </c>
      <c r="AA30" s="561">
        <v>386</v>
      </c>
      <c r="AB30" s="561">
        <v>471</v>
      </c>
      <c r="AC30" s="561">
        <v>401</v>
      </c>
      <c r="AD30" s="561">
        <v>479</v>
      </c>
      <c r="AE30" s="1488"/>
      <c r="AF30" s="1488"/>
      <c r="AG30" s="1488"/>
    </row>
    <row r="31" spans="2:33" ht="25.5">
      <c r="B31" s="493" t="s">
        <v>159</v>
      </c>
      <c r="C31" s="562">
        <v>1</v>
      </c>
      <c r="D31" s="1647">
        <v>1</v>
      </c>
      <c r="E31" s="563">
        <v>1</v>
      </c>
      <c r="F31" s="563">
        <v>1</v>
      </c>
      <c r="G31" s="563">
        <v>2</v>
      </c>
      <c r="H31" s="563">
        <v>1</v>
      </c>
      <c r="I31" s="563">
        <v>6</v>
      </c>
      <c r="J31" s="563">
        <v>2</v>
      </c>
      <c r="K31" s="563">
        <v>5.2</v>
      </c>
      <c r="L31" s="563">
        <v>3.1</v>
      </c>
      <c r="M31" s="563">
        <v>3.2</v>
      </c>
      <c r="N31" s="1486"/>
      <c r="O31" s="1486"/>
      <c r="P31" s="1486"/>
      <c r="S31" s="493" t="s">
        <v>159</v>
      </c>
      <c r="T31" s="564">
        <v>12</v>
      </c>
      <c r="U31" s="1585">
        <v>13</v>
      </c>
      <c r="V31" s="563">
        <v>11</v>
      </c>
      <c r="W31" s="563">
        <v>10</v>
      </c>
      <c r="X31" s="563">
        <v>11</v>
      </c>
      <c r="Y31" s="563">
        <v>15</v>
      </c>
      <c r="Z31" s="563">
        <v>21</v>
      </c>
      <c r="AA31" s="563">
        <v>38</v>
      </c>
      <c r="AB31" s="563">
        <v>56</v>
      </c>
      <c r="AC31" s="563">
        <v>31</v>
      </c>
      <c r="AD31" s="563">
        <v>37</v>
      </c>
      <c r="AE31" s="1486"/>
      <c r="AF31" s="1486"/>
      <c r="AG31" s="1486"/>
    </row>
    <row r="32" spans="2:33">
      <c r="B32" s="493" t="s">
        <v>81</v>
      </c>
      <c r="C32" s="564">
        <v>188</v>
      </c>
      <c r="D32" s="1585">
        <v>186</v>
      </c>
      <c r="E32" s="563">
        <v>198</v>
      </c>
      <c r="F32" s="563">
        <v>204</v>
      </c>
      <c r="G32" s="563">
        <v>196</v>
      </c>
      <c r="H32" s="563">
        <v>202</v>
      </c>
      <c r="I32" s="563">
        <v>228</v>
      </c>
      <c r="J32" s="563">
        <v>182</v>
      </c>
      <c r="K32" s="563">
        <v>221.9</v>
      </c>
      <c r="L32" s="563">
        <v>198</v>
      </c>
      <c r="M32" s="563">
        <v>209.8</v>
      </c>
      <c r="N32" s="1486"/>
      <c r="O32" s="1486"/>
      <c r="P32" s="1486"/>
      <c r="S32" s="493" t="s">
        <v>81</v>
      </c>
      <c r="T32" s="564">
        <v>132</v>
      </c>
      <c r="U32" s="1585">
        <v>137</v>
      </c>
      <c r="V32" s="563">
        <v>155</v>
      </c>
      <c r="W32" s="563">
        <v>166</v>
      </c>
      <c r="X32" s="563">
        <v>172</v>
      </c>
      <c r="Y32" s="563">
        <v>177</v>
      </c>
      <c r="Z32" s="563">
        <v>204</v>
      </c>
      <c r="AA32" s="563">
        <v>190</v>
      </c>
      <c r="AB32" s="563">
        <v>219</v>
      </c>
      <c r="AC32" s="563">
        <v>200</v>
      </c>
      <c r="AD32" s="563">
        <v>233</v>
      </c>
      <c r="AE32" s="1486"/>
      <c r="AF32" s="1486"/>
      <c r="AG32" s="1486"/>
    </row>
    <row r="33" spans="2:33" ht="25.5">
      <c r="B33" s="493" t="s">
        <v>857</v>
      </c>
      <c r="C33" s="564">
        <v>149</v>
      </c>
      <c r="D33" s="1585">
        <v>151</v>
      </c>
      <c r="E33" s="563">
        <v>169</v>
      </c>
      <c r="F33" s="563">
        <v>174</v>
      </c>
      <c r="G33" s="563">
        <v>168</v>
      </c>
      <c r="H33" s="563">
        <v>177</v>
      </c>
      <c r="I33" s="563">
        <v>193</v>
      </c>
      <c r="J33" s="563">
        <v>155</v>
      </c>
      <c r="K33" s="563">
        <v>185.9</v>
      </c>
      <c r="L33" s="563">
        <v>168</v>
      </c>
      <c r="M33" s="563">
        <v>173.1</v>
      </c>
      <c r="N33" s="1486"/>
      <c r="O33" s="1486"/>
      <c r="P33" s="1486"/>
      <c r="S33" s="493" t="s">
        <v>857</v>
      </c>
      <c r="T33" s="564">
        <v>106</v>
      </c>
      <c r="U33" s="1585">
        <v>106</v>
      </c>
      <c r="V33" s="563">
        <v>126</v>
      </c>
      <c r="W33" s="563">
        <v>135</v>
      </c>
      <c r="X33" s="563">
        <v>137</v>
      </c>
      <c r="Y33" s="563">
        <v>146</v>
      </c>
      <c r="Z33" s="563">
        <v>167</v>
      </c>
      <c r="AA33" s="563">
        <v>150</v>
      </c>
      <c r="AB33" s="563">
        <v>175</v>
      </c>
      <c r="AC33" s="563">
        <v>164</v>
      </c>
      <c r="AD33" s="563">
        <v>190</v>
      </c>
      <c r="AE33" s="1486"/>
      <c r="AF33" s="1486"/>
      <c r="AG33" s="1486"/>
    </row>
    <row r="34" spans="2:33" ht="25.5">
      <c r="B34" s="493" t="s">
        <v>858</v>
      </c>
      <c r="C34" s="564">
        <v>39</v>
      </c>
      <c r="D34" s="1585">
        <v>35</v>
      </c>
      <c r="E34" s="563">
        <v>29</v>
      </c>
      <c r="F34" s="563">
        <v>30</v>
      </c>
      <c r="G34" s="563">
        <v>28</v>
      </c>
      <c r="H34" s="563">
        <v>27</v>
      </c>
      <c r="I34" s="563">
        <v>35</v>
      </c>
      <c r="J34" s="563">
        <v>27</v>
      </c>
      <c r="K34" s="563">
        <v>36</v>
      </c>
      <c r="L34" s="563">
        <v>30</v>
      </c>
      <c r="M34" s="563">
        <v>36.700000000000003</v>
      </c>
      <c r="N34" s="1486"/>
      <c r="O34" s="1486"/>
      <c r="P34" s="1486"/>
      <c r="S34" s="493" t="s">
        <v>858</v>
      </c>
      <c r="T34" s="564">
        <v>62</v>
      </c>
      <c r="U34" s="1585">
        <v>62</v>
      </c>
      <c r="V34" s="563">
        <v>61</v>
      </c>
      <c r="W34" s="563">
        <v>64</v>
      </c>
      <c r="X34" s="563">
        <v>65</v>
      </c>
      <c r="Y34" s="563">
        <v>67</v>
      </c>
      <c r="Z34" s="563">
        <v>79</v>
      </c>
      <c r="AA34" s="563">
        <v>77</v>
      </c>
      <c r="AB34" s="563">
        <v>95</v>
      </c>
      <c r="AC34" s="563">
        <v>69</v>
      </c>
      <c r="AD34" s="563">
        <v>94</v>
      </c>
      <c r="AE34" s="1486"/>
      <c r="AF34" s="1486"/>
      <c r="AG34" s="1486"/>
    </row>
    <row r="35" spans="2:33" ht="25.5">
      <c r="B35" s="493" t="s">
        <v>859</v>
      </c>
      <c r="C35" s="564">
        <v>21</v>
      </c>
      <c r="D35" s="1585">
        <v>25</v>
      </c>
      <c r="E35" s="563">
        <v>34</v>
      </c>
      <c r="F35" s="563">
        <v>37</v>
      </c>
      <c r="G35" s="563">
        <v>41</v>
      </c>
      <c r="H35" s="563">
        <v>44</v>
      </c>
      <c r="I35" s="563">
        <v>48</v>
      </c>
      <c r="J35" s="563">
        <v>44</v>
      </c>
      <c r="K35" s="563">
        <v>38</v>
      </c>
      <c r="L35" s="563">
        <v>37.700000000000003</v>
      </c>
      <c r="M35" s="563">
        <v>46.9</v>
      </c>
      <c r="N35" s="1486"/>
      <c r="O35" s="1486"/>
      <c r="P35" s="1486"/>
      <c r="S35" s="493" t="s">
        <v>859</v>
      </c>
      <c r="T35" s="564">
        <v>94</v>
      </c>
      <c r="U35" s="1585">
        <v>100</v>
      </c>
      <c r="V35" s="563">
        <v>117</v>
      </c>
      <c r="W35" s="563">
        <v>118</v>
      </c>
      <c r="X35" s="563">
        <v>128</v>
      </c>
      <c r="Y35" s="563">
        <v>133</v>
      </c>
      <c r="Z35" s="563">
        <v>176</v>
      </c>
      <c r="AA35" s="563">
        <v>158</v>
      </c>
      <c r="AB35" s="563">
        <v>196</v>
      </c>
      <c r="AC35" s="563">
        <v>170</v>
      </c>
      <c r="AD35" s="563">
        <v>209</v>
      </c>
      <c r="AE35" s="1486"/>
      <c r="AF35" s="1486"/>
      <c r="AG35" s="1486"/>
    </row>
    <row r="36" spans="2:33" ht="25.5">
      <c r="B36" s="490" t="s">
        <v>268</v>
      </c>
      <c r="C36" s="564">
        <v>17</v>
      </c>
      <c r="D36" s="1585">
        <v>15</v>
      </c>
      <c r="E36" s="565">
        <v>14</v>
      </c>
      <c r="F36" s="565">
        <v>15</v>
      </c>
      <c r="G36" s="565">
        <v>25</v>
      </c>
      <c r="H36" s="565">
        <v>15</v>
      </c>
      <c r="I36" s="565">
        <v>18</v>
      </c>
      <c r="J36" s="565" t="s">
        <v>79</v>
      </c>
      <c r="K36" s="565" t="s">
        <v>79</v>
      </c>
      <c r="L36" s="565" t="s">
        <v>79</v>
      </c>
      <c r="M36" s="565" t="s">
        <v>79</v>
      </c>
      <c r="N36" s="1486"/>
      <c r="O36" s="1486"/>
      <c r="P36" s="1486"/>
      <c r="S36" s="490" t="s">
        <v>268</v>
      </c>
      <c r="T36" s="562">
        <v>53</v>
      </c>
      <c r="U36" s="1647">
        <v>57</v>
      </c>
      <c r="V36" s="565">
        <v>57</v>
      </c>
      <c r="W36" s="565">
        <v>56</v>
      </c>
      <c r="X36" s="565">
        <v>62</v>
      </c>
      <c r="Y36" s="565">
        <v>74</v>
      </c>
      <c r="Z36" s="565">
        <v>83</v>
      </c>
      <c r="AA36" s="565" t="s">
        <v>79</v>
      </c>
      <c r="AB36" s="565" t="s">
        <v>79</v>
      </c>
      <c r="AC36" s="565" t="s">
        <v>79</v>
      </c>
      <c r="AD36" s="565" t="s">
        <v>79</v>
      </c>
      <c r="AE36" s="1486"/>
      <c r="AF36" s="1486"/>
      <c r="AG36" s="1486"/>
    </row>
    <row r="37" spans="2:33">
      <c r="B37" s="557" t="s">
        <v>71</v>
      </c>
      <c r="C37" s="564"/>
      <c r="D37" s="1585"/>
      <c r="E37" s="559"/>
      <c r="F37" s="559"/>
      <c r="G37" s="559"/>
      <c r="H37" s="559"/>
      <c r="I37" s="559"/>
      <c r="J37" s="559"/>
      <c r="K37" s="559"/>
      <c r="L37" s="559"/>
      <c r="M37" s="559"/>
      <c r="N37" s="1488"/>
      <c r="O37" s="1488"/>
      <c r="P37" s="1488"/>
      <c r="S37" s="557" t="s">
        <v>71</v>
      </c>
      <c r="T37" s="560"/>
      <c r="U37" s="561"/>
      <c r="V37" s="559"/>
      <c r="W37" s="559"/>
      <c r="X37" s="559"/>
      <c r="Y37" s="559"/>
      <c r="Z37" s="559"/>
      <c r="AA37" s="559"/>
      <c r="AB37" s="559"/>
      <c r="AC37" s="559"/>
      <c r="AD37" s="559"/>
      <c r="AE37" s="1488"/>
      <c r="AF37" s="1488"/>
      <c r="AG37" s="1488"/>
    </row>
    <row r="38" spans="2:33" ht="25.5">
      <c r="B38" s="566" t="s">
        <v>860</v>
      </c>
      <c r="C38" s="567">
        <v>197</v>
      </c>
      <c r="D38" s="1486">
        <v>71</v>
      </c>
      <c r="E38" s="568">
        <v>74</v>
      </c>
      <c r="F38" s="568">
        <v>55</v>
      </c>
      <c r="G38" s="568">
        <v>51</v>
      </c>
      <c r="H38" s="568">
        <v>28</v>
      </c>
      <c r="I38" s="568">
        <v>39</v>
      </c>
      <c r="J38" s="568">
        <v>31</v>
      </c>
      <c r="K38" s="568">
        <v>46</v>
      </c>
      <c r="L38" s="568">
        <v>86</v>
      </c>
      <c r="M38" s="568">
        <v>71</v>
      </c>
      <c r="N38" s="1486"/>
      <c r="O38" s="1486"/>
      <c r="P38" s="1486"/>
      <c r="S38" s="569" t="s">
        <v>861</v>
      </c>
      <c r="T38" s="567">
        <v>54</v>
      </c>
      <c r="U38" s="1486">
        <v>43</v>
      </c>
      <c r="V38" s="570">
        <v>51</v>
      </c>
      <c r="W38" s="570">
        <v>45</v>
      </c>
      <c r="X38" s="570">
        <v>41</v>
      </c>
      <c r="Y38" s="570">
        <v>34</v>
      </c>
      <c r="Z38" s="570">
        <v>42</v>
      </c>
      <c r="AA38" s="570">
        <v>31</v>
      </c>
      <c r="AB38" s="570">
        <v>42</v>
      </c>
      <c r="AC38" s="570">
        <v>39</v>
      </c>
      <c r="AD38" s="570">
        <v>25</v>
      </c>
      <c r="AE38" s="1486"/>
      <c r="AF38" s="1486"/>
      <c r="AG38" s="1486"/>
    </row>
    <row r="39" spans="2:33">
      <c r="B39" s="571" t="s">
        <v>4</v>
      </c>
      <c r="C39" s="572">
        <f>227+197</f>
        <v>424</v>
      </c>
      <c r="D39" s="572">
        <f>227+71</f>
        <v>298</v>
      </c>
      <c r="E39" s="572">
        <v>321</v>
      </c>
      <c r="F39" s="572">
        <v>312</v>
      </c>
      <c r="G39" s="572">
        <v>315</v>
      </c>
      <c r="H39" s="572">
        <v>292</v>
      </c>
      <c r="I39" s="572">
        <v>339</v>
      </c>
      <c r="J39" s="572">
        <v>259</v>
      </c>
      <c r="K39" s="572">
        <v>311</v>
      </c>
      <c r="L39" s="572">
        <v>321.7</v>
      </c>
      <c r="M39" s="572">
        <v>330.9</v>
      </c>
      <c r="N39" s="1487"/>
      <c r="O39" s="1487"/>
      <c r="P39" s="1487"/>
      <c r="S39" s="571" t="s">
        <v>72</v>
      </c>
      <c r="T39" s="573">
        <f>291+54</f>
        <v>345</v>
      </c>
      <c r="U39" s="573">
        <v>350</v>
      </c>
      <c r="V39" s="573">
        <v>423</v>
      </c>
      <c r="W39" s="573">
        <v>428</v>
      </c>
      <c r="X39" s="573">
        <v>444</v>
      </c>
      <c r="Y39" s="573">
        <v>469</v>
      </c>
      <c r="Z39" s="573">
        <v>568</v>
      </c>
      <c r="AA39" s="573">
        <v>417</v>
      </c>
      <c r="AB39" s="573">
        <v>513</v>
      </c>
      <c r="AC39" s="573">
        <v>440</v>
      </c>
      <c r="AD39" s="573">
        <v>504</v>
      </c>
      <c r="AE39" s="1488"/>
      <c r="AF39" s="1488"/>
      <c r="AG39" s="1488"/>
    </row>
    <row r="40" spans="2:33">
      <c r="B40" s="49" t="s">
        <v>862</v>
      </c>
      <c r="C40" s="7"/>
      <c r="D40" s="7"/>
      <c r="E40" s="7"/>
      <c r="F40" s="7"/>
      <c r="G40" s="7"/>
      <c r="H40" s="7"/>
      <c r="I40" s="7"/>
      <c r="J40" s="7"/>
      <c r="N40" s="375"/>
      <c r="O40" s="1486"/>
      <c r="P40" s="1486"/>
      <c r="S40" s="49" t="s">
        <v>862</v>
      </c>
    </row>
    <row r="41" spans="2:33">
      <c r="N41" s="375"/>
      <c r="O41" s="375"/>
      <c r="P41" s="375"/>
    </row>
    <row r="42" spans="2:33">
      <c r="N42" s="375"/>
      <c r="O42" s="375"/>
      <c r="P42" s="375"/>
    </row>
    <row r="43" spans="2:33" ht="15.75">
      <c r="B43" s="105" t="s">
        <v>863</v>
      </c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555"/>
      <c r="N43" s="1489"/>
      <c r="O43" s="1489"/>
      <c r="P43" s="375"/>
    </row>
    <row r="44" spans="2:33" ht="15.75">
      <c r="B44" s="116" t="s">
        <v>66</v>
      </c>
      <c r="C44" s="105"/>
      <c r="D44" s="105"/>
      <c r="E44" s="105"/>
      <c r="F44" s="105"/>
      <c r="G44" s="105"/>
      <c r="H44" s="105"/>
      <c r="I44" s="105"/>
      <c r="J44" s="105"/>
      <c r="K44" s="105"/>
      <c r="L44" s="105"/>
      <c r="M44" s="555"/>
      <c r="N44" s="1489"/>
      <c r="O44" s="1489"/>
      <c r="P44" s="375"/>
    </row>
    <row r="45" spans="2:33">
      <c r="B45" s="391"/>
      <c r="C45" s="481">
        <v>2021</v>
      </c>
      <c r="D45" s="481">
        <v>2020</v>
      </c>
      <c r="E45" s="481">
        <v>2019</v>
      </c>
      <c r="F45" s="481">
        <v>2018</v>
      </c>
      <c r="G45" s="481">
        <v>2017</v>
      </c>
      <c r="H45" s="481">
        <v>2016</v>
      </c>
      <c r="I45" s="481">
        <v>2015</v>
      </c>
      <c r="J45" s="481">
        <v>2014</v>
      </c>
      <c r="K45" s="481">
        <v>2013</v>
      </c>
      <c r="L45" s="481">
        <v>2012</v>
      </c>
      <c r="M45" s="481">
        <v>2011</v>
      </c>
      <c r="N45" s="1490"/>
      <c r="O45" s="1490"/>
      <c r="P45" s="1490"/>
    </row>
    <row r="46" spans="2:33">
      <c r="B46" s="557" t="s">
        <v>90</v>
      </c>
      <c r="C46" s="484">
        <v>1713</v>
      </c>
      <c r="D46" s="492">
        <v>1899</v>
      </c>
      <c r="E46" s="485">
        <v>1656</v>
      </c>
      <c r="F46" s="485">
        <v>1974</v>
      </c>
      <c r="G46" s="485">
        <v>1977</v>
      </c>
      <c r="H46" s="485">
        <v>2009</v>
      </c>
      <c r="I46" s="485">
        <v>2270</v>
      </c>
      <c r="J46" s="485">
        <v>1061</v>
      </c>
      <c r="K46" s="485">
        <v>1199</v>
      </c>
      <c r="L46" s="485">
        <v>1247</v>
      </c>
      <c r="M46" s="485">
        <v>1041</v>
      </c>
      <c r="N46" s="392"/>
      <c r="O46" s="392"/>
      <c r="P46" s="392"/>
    </row>
    <row r="47" spans="2:33">
      <c r="B47" s="574" t="s">
        <v>864</v>
      </c>
      <c r="C47" s="494">
        <v>17</v>
      </c>
      <c r="D47" s="495">
        <v>15</v>
      </c>
      <c r="E47" s="575">
        <v>14</v>
      </c>
      <c r="F47" s="575">
        <v>15</v>
      </c>
      <c r="G47" s="575">
        <v>26</v>
      </c>
      <c r="H47" s="575">
        <v>15</v>
      </c>
      <c r="I47" s="575">
        <v>18</v>
      </c>
      <c r="J47" s="575">
        <v>17</v>
      </c>
      <c r="K47" s="575">
        <v>17</v>
      </c>
      <c r="L47" s="575">
        <v>17</v>
      </c>
      <c r="M47" s="575">
        <v>19</v>
      </c>
      <c r="N47" s="392"/>
      <c r="O47" s="392"/>
      <c r="P47" s="392"/>
    </row>
    <row r="48" spans="2:33" ht="25.5">
      <c r="B48" s="576" t="s">
        <v>865</v>
      </c>
      <c r="C48" s="577">
        <v>20398</v>
      </c>
      <c r="D48" s="495">
        <v>22319</v>
      </c>
      <c r="E48" s="575">
        <v>19216</v>
      </c>
      <c r="F48" s="575">
        <v>23693</v>
      </c>
      <c r="G48" s="575">
        <v>21603</v>
      </c>
      <c r="H48" s="575">
        <v>20908</v>
      </c>
      <c r="I48" s="575">
        <v>22101</v>
      </c>
      <c r="J48" s="575">
        <v>23461</v>
      </c>
      <c r="K48" s="575">
        <v>18928</v>
      </c>
      <c r="L48" s="575">
        <v>20593</v>
      </c>
      <c r="M48" s="575">
        <v>17609</v>
      </c>
      <c r="N48" s="392"/>
      <c r="O48" s="392"/>
      <c r="P48" s="392"/>
    </row>
    <row r="49" spans="2:16">
      <c r="B49" s="578" t="s">
        <v>2156</v>
      </c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N49" s="375"/>
      <c r="O49" s="375"/>
      <c r="P49" s="375"/>
    </row>
    <row r="50" spans="2:16"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1281"/>
      <c r="O50" s="1281"/>
      <c r="P50" s="1281"/>
    </row>
    <row r="51" spans="2:16">
      <c r="B51" s="335"/>
      <c r="N51" s="375"/>
      <c r="O51" s="375"/>
      <c r="P51" s="375"/>
    </row>
    <row r="52" spans="2:16" ht="15.75">
      <c r="B52" s="105" t="s">
        <v>863</v>
      </c>
      <c r="N52" s="375"/>
      <c r="O52" s="375"/>
      <c r="P52" s="375"/>
    </row>
    <row r="53" spans="2:16">
      <c r="B53" s="116" t="s">
        <v>383</v>
      </c>
      <c r="N53" s="375"/>
      <c r="O53" s="375"/>
      <c r="P53" s="375"/>
    </row>
    <row r="54" spans="2:16">
      <c r="B54" s="391"/>
      <c r="C54" s="481">
        <v>2021</v>
      </c>
      <c r="D54" s="481">
        <v>2020</v>
      </c>
      <c r="E54" s="481">
        <v>2019</v>
      </c>
      <c r="F54" s="481">
        <v>2018</v>
      </c>
      <c r="G54" s="481">
        <v>2017</v>
      </c>
      <c r="H54" s="481">
        <v>2016</v>
      </c>
      <c r="I54" s="481">
        <v>2015</v>
      </c>
      <c r="J54" s="481">
        <v>2014</v>
      </c>
      <c r="K54" s="481">
        <v>2013</v>
      </c>
      <c r="L54" s="481">
        <v>2012</v>
      </c>
      <c r="M54" s="481">
        <v>2011</v>
      </c>
      <c r="N54" s="1490"/>
      <c r="O54" s="1490"/>
      <c r="P54" s="1490"/>
    </row>
    <row r="55" spans="2:16">
      <c r="B55" s="557" t="s">
        <v>90</v>
      </c>
      <c r="C55" s="484">
        <v>139</v>
      </c>
      <c r="D55" s="492">
        <v>154</v>
      </c>
      <c r="E55" s="485">
        <v>148</v>
      </c>
      <c r="F55" s="485">
        <v>159</v>
      </c>
      <c r="G55" s="485">
        <v>184</v>
      </c>
      <c r="H55" s="485">
        <v>154</v>
      </c>
      <c r="I55" s="485">
        <v>199</v>
      </c>
      <c r="J55" s="485">
        <v>105</v>
      </c>
      <c r="K55" s="485">
        <v>118</v>
      </c>
      <c r="L55" s="485">
        <v>119</v>
      </c>
      <c r="M55" s="485">
        <v>110</v>
      </c>
      <c r="N55" s="392"/>
      <c r="O55" s="392"/>
      <c r="P55" s="392"/>
    </row>
    <row r="56" spans="2:16">
      <c r="B56" s="579" t="s">
        <v>866</v>
      </c>
      <c r="C56" s="580">
        <v>53</v>
      </c>
      <c r="D56" s="1585">
        <v>57</v>
      </c>
      <c r="E56" s="563">
        <v>57</v>
      </c>
      <c r="F56" s="563">
        <v>56</v>
      </c>
      <c r="G56" s="563">
        <v>62</v>
      </c>
      <c r="H56" s="563">
        <v>74</v>
      </c>
      <c r="I56" s="563">
        <v>83</v>
      </c>
      <c r="J56" s="563">
        <v>97</v>
      </c>
      <c r="K56" s="563">
        <v>106</v>
      </c>
      <c r="L56" s="563">
        <v>75</v>
      </c>
      <c r="M56" s="563">
        <v>95</v>
      </c>
      <c r="N56" s="1486"/>
      <c r="O56" s="1486"/>
      <c r="P56" s="1486"/>
    </row>
    <row r="57" spans="2:16" ht="25.5">
      <c r="B57" s="576" t="s">
        <v>865</v>
      </c>
      <c r="C57" s="577">
        <v>2534</v>
      </c>
      <c r="D57" s="495">
        <v>2624</v>
      </c>
      <c r="E57" s="575">
        <v>2749</v>
      </c>
      <c r="F57" s="575">
        <v>3335</v>
      </c>
      <c r="G57" s="575">
        <v>3176</v>
      </c>
      <c r="H57" s="575">
        <v>3333</v>
      </c>
      <c r="I57" s="575">
        <v>3454</v>
      </c>
      <c r="J57" s="575">
        <v>3499</v>
      </c>
      <c r="K57" s="575">
        <v>3336</v>
      </c>
      <c r="L57" s="575">
        <v>3505</v>
      </c>
      <c r="M57" s="575">
        <v>3070</v>
      </c>
      <c r="N57" s="392"/>
      <c r="O57" s="392"/>
      <c r="P57" s="392"/>
    </row>
    <row r="58" spans="2:16">
      <c r="B58" s="578" t="s">
        <v>2156</v>
      </c>
    </row>
    <row r="61" spans="2:16" ht="15.75">
      <c r="B61" s="108" t="s">
        <v>1985</v>
      </c>
      <c r="F61" s="581"/>
    </row>
    <row r="62" spans="2:16" ht="15.75">
      <c r="B62" s="108"/>
      <c r="F62" s="581"/>
    </row>
    <row r="63" spans="2:16">
      <c r="B63" s="1382" t="s">
        <v>683</v>
      </c>
      <c r="F63" s="581"/>
    </row>
    <row r="64" spans="2:16">
      <c r="B64" s="1382" t="s">
        <v>760</v>
      </c>
      <c r="C64" s="1382"/>
      <c r="D64" s="1382"/>
      <c r="E64" s="1382"/>
      <c r="F64" s="581"/>
    </row>
    <row r="65" spans="2:6">
      <c r="B65" s="1382" t="s">
        <v>2154</v>
      </c>
      <c r="C65" s="1382"/>
      <c r="D65" s="1382"/>
      <c r="E65" s="1382"/>
      <c r="F65" s="581"/>
    </row>
    <row r="67" spans="2:6">
      <c r="B67" s="224" t="s">
        <v>867</v>
      </c>
      <c r="C67" s="224"/>
      <c r="D67" s="224"/>
      <c r="E67" s="1746" t="s">
        <v>761</v>
      </c>
      <c r="F67" s="1746"/>
    </row>
    <row r="68" spans="2:6">
      <c r="B68" s="224" t="s">
        <v>868</v>
      </c>
      <c r="C68" s="224"/>
      <c r="D68" s="224"/>
      <c r="E68" s="228" t="s">
        <v>869</v>
      </c>
      <c r="F68" s="228" t="s">
        <v>763</v>
      </c>
    </row>
    <row r="69" spans="2:6">
      <c r="B69" s="582"/>
      <c r="C69" s="582"/>
      <c r="D69" s="582"/>
      <c r="E69" s="583"/>
      <c r="F69" s="583"/>
    </row>
    <row r="70" spans="2:6">
      <c r="B70" s="6" t="s">
        <v>72</v>
      </c>
      <c r="C70" s="6"/>
      <c r="D70" s="6"/>
      <c r="E70" s="584">
        <v>1713</v>
      </c>
      <c r="F70" s="584">
        <v>100</v>
      </c>
    </row>
    <row r="71" spans="2:6">
      <c r="B71" s="585" t="s">
        <v>870</v>
      </c>
      <c r="C71" s="586"/>
      <c r="D71" s="586"/>
      <c r="E71" s="587">
        <v>1129</v>
      </c>
      <c r="F71" s="588">
        <f>(E71/$E$70)*100</f>
        <v>65.907764156450682</v>
      </c>
    </row>
    <row r="72" spans="2:6">
      <c r="B72" s="585" t="s">
        <v>871</v>
      </c>
      <c r="C72" s="586"/>
      <c r="D72" s="586"/>
      <c r="E72" s="587">
        <v>357</v>
      </c>
      <c r="F72" s="588">
        <f>(E72/$E$70)*100</f>
        <v>20.840630472854642</v>
      </c>
    </row>
    <row r="73" spans="2:6">
      <c r="B73" s="585" t="s">
        <v>872</v>
      </c>
      <c r="C73" s="586"/>
      <c r="D73" s="586"/>
      <c r="E73" s="587">
        <v>92</v>
      </c>
      <c r="F73" s="588">
        <f>(E73/$E$70)*100</f>
        <v>5.3706946876824286</v>
      </c>
    </row>
    <row r="74" spans="2:6">
      <c r="B74" s="589" t="s">
        <v>873</v>
      </c>
      <c r="C74" s="590"/>
      <c r="D74" s="590"/>
      <c r="E74" s="591">
        <v>62</v>
      </c>
      <c r="F74" s="588">
        <f>(E74/$E$70)*100</f>
        <v>3.6193812025685932</v>
      </c>
    </row>
    <row r="75" spans="2:6">
      <c r="B75" s="585" t="s">
        <v>874</v>
      </c>
      <c r="C75" s="586"/>
      <c r="D75" s="586"/>
      <c r="E75" s="587">
        <v>72</v>
      </c>
      <c r="F75" s="588">
        <f>(E75/$E$70)*100</f>
        <v>4.2031523642732047</v>
      </c>
    </row>
    <row r="76" spans="2:6">
      <c r="B76" s="592"/>
      <c r="C76" s="593"/>
      <c r="D76" s="593"/>
      <c r="E76" s="594"/>
      <c r="F76" s="595"/>
    </row>
    <row r="77" spans="2:6">
      <c r="B77" s="592" t="s">
        <v>683</v>
      </c>
      <c r="C77" s="593"/>
      <c r="D77" s="593"/>
      <c r="E77" s="594"/>
      <c r="F77" s="595"/>
    </row>
    <row r="78" spans="2:6">
      <c r="B78" s="592" t="s">
        <v>875</v>
      </c>
      <c r="C78" s="593"/>
      <c r="D78" s="593"/>
      <c r="E78" s="594"/>
      <c r="F78" s="595"/>
    </row>
    <row r="79" spans="2:6">
      <c r="B79" s="1382" t="s">
        <v>2155</v>
      </c>
      <c r="C79" s="593"/>
      <c r="D79" s="593"/>
      <c r="E79" s="596"/>
      <c r="F79" s="597"/>
    </row>
    <row r="80" spans="2:6">
      <c r="B80" s="593"/>
      <c r="C80" s="593"/>
      <c r="D80" s="593"/>
      <c r="E80" s="596"/>
      <c r="F80" s="597"/>
    </row>
    <row r="81" spans="2:18">
      <c r="B81" s="224" t="s">
        <v>876</v>
      </c>
      <c r="C81" s="224"/>
      <c r="D81" s="224"/>
      <c r="E81" s="1746" t="s">
        <v>761</v>
      </c>
      <c r="F81" s="1746"/>
    </row>
    <row r="82" spans="2:18">
      <c r="B82" s="224" t="s">
        <v>877</v>
      </c>
      <c r="C82" s="224"/>
      <c r="D82" s="224"/>
      <c r="E82" s="228" t="s">
        <v>869</v>
      </c>
      <c r="F82" s="228" t="s">
        <v>763</v>
      </c>
    </row>
    <row r="83" spans="2:18">
      <c r="B83" s="582"/>
      <c r="C83" s="582"/>
      <c r="D83" s="582"/>
      <c r="E83" s="583"/>
      <c r="F83" s="583"/>
    </row>
    <row r="84" spans="2:18">
      <c r="B84" s="6" t="s">
        <v>72</v>
      </c>
      <c r="C84" s="6"/>
      <c r="D84" s="6"/>
      <c r="E84" s="598">
        <v>20398</v>
      </c>
      <c r="F84" s="599">
        <v>100</v>
      </c>
    </row>
    <row r="85" spans="2:18">
      <c r="B85" s="585" t="s">
        <v>871</v>
      </c>
      <c r="C85" s="586"/>
      <c r="D85" s="586"/>
      <c r="E85" s="600">
        <v>6799</v>
      </c>
      <c r="F85" s="588">
        <f>(E85/$E$84)*100</f>
        <v>33.331699186194726</v>
      </c>
    </row>
    <row r="86" spans="2:18">
      <c r="B86" s="585" t="s">
        <v>870</v>
      </c>
      <c r="C86" s="586"/>
      <c r="D86" s="586"/>
      <c r="E86" s="600">
        <v>7466</v>
      </c>
      <c r="F86" s="588">
        <f>(E86/$E$84)*100</f>
        <v>36.601627610550054</v>
      </c>
    </row>
    <row r="87" spans="2:18">
      <c r="B87" s="585" t="s">
        <v>874</v>
      </c>
      <c r="C87" s="586"/>
      <c r="D87" s="586"/>
      <c r="E87" s="600">
        <v>3192</v>
      </c>
      <c r="F87" s="588">
        <f>(E87/$E$84)*100</f>
        <v>15.648592999313657</v>
      </c>
    </row>
    <row r="88" spans="2:18">
      <c r="B88" s="585" t="s">
        <v>872</v>
      </c>
      <c r="C88" s="586"/>
      <c r="D88" s="586"/>
      <c r="E88" s="600">
        <v>2692</v>
      </c>
      <c r="F88" s="588">
        <f>(E88/$E$84)*100</f>
        <v>13.197372291401118</v>
      </c>
    </row>
    <row r="89" spans="2:18">
      <c r="B89" s="589" t="s">
        <v>873</v>
      </c>
      <c r="C89" s="590"/>
      <c r="D89" s="590"/>
      <c r="E89" s="601">
        <v>248</v>
      </c>
      <c r="F89" s="588">
        <f>(E89/$E$84)*100</f>
        <v>1.21580547112462</v>
      </c>
    </row>
    <row r="90" spans="2:18">
      <c r="B90" s="602"/>
      <c r="E90" s="27"/>
      <c r="F90" s="603"/>
    </row>
    <row r="91" spans="2:18">
      <c r="B91" s="13" t="s">
        <v>878</v>
      </c>
      <c r="E91" s="604"/>
    </row>
    <row r="94" spans="2:18" ht="18">
      <c r="B94" s="1388" t="s">
        <v>879</v>
      </c>
      <c r="I94" s="186"/>
      <c r="J94" s="186"/>
      <c r="K94" s="186"/>
      <c r="L94" s="186"/>
      <c r="M94" s="186"/>
      <c r="N94" s="186"/>
      <c r="O94" s="186"/>
      <c r="P94" s="186"/>
      <c r="Q94" s="186"/>
      <c r="R94" s="186"/>
    </row>
    <row r="96" spans="2:18">
      <c r="B96" s="1387" t="s">
        <v>2201</v>
      </c>
      <c r="C96" s="1376"/>
      <c r="D96" s="1376"/>
      <c r="E96" s="1376"/>
      <c r="F96" s="1376"/>
      <c r="G96" s="1376"/>
      <c r="H96" s="1374"/>
    </row>
    <row r="97" spans="2:8" ht="36">
      <c r="B97" s="1396" t="s">
        <v>880</v>
      </c>
      <c r="C97" s="1396"/>
      <c r="D97" s="1396"/>
      <c r="E97" s="609">
        <v>310671.47700000013</v>
      </c>
      <c r="F97" s="1384" t="s">
        <v>881</v>
      </c>
      <c r="G97" s="611">
        <v>300580.81500000018</v>
      </c>
      <c r="H97" s="1377" t="s">
        <v>2205</v>
      </c>
    </row>
    <row r="98" spans="2:8" ht="24">
      <c r="B98" s="1385"/>
      <c r="C98" s="1385"/>
      <c r="D98" s="1385"/>
      <c r="E98" s="614"/>
      <c r="F98" s="1384" t="s">
        <v>882</v>
      </c>
      <c r="G98" s="611">
        <v>8819.8979999999956</v>
      </c>
      <c r="H98" s="1377" t="s">
        <v>2206</v>
      </c>
    </row>
    <row r="99" spans="2:8" ht="48">
      <c r="B99" s="1392" t="s">
        <v>883</v>
      </c>
      <c r="C99" s="1392"/>
      <c r="D99" s="1392"/>
      <c r="E99" s="609">
        <v>137654.38499999998</v>
      </c>
      <c r="F99" s="1384" t="s">
        <v>884</v>
      </c>
      <c r="G99" s="616">
        <v>135777.92300000004</v>
      </c>
      <c r="H99" s="1377" t="s">
        <v>2207</v>
      </c>
    </row>
    <row r="100" spans="2:8" ht="36">
      <c r="B100" s="1386"/>
      <c r="C100" s="1386"/>
      <c r="D100" s="1386"/>
      <c r="E100" s="618"/>
      <c r="F100" s="1384" t="s">
        <v>885</v>
      </c>
      <c r="G100" s="616">
        <v>1876.4620000000007</v>
      </c>
      <c r="H100" s="1377" t="s">
        <v>2208</v>
      </c>
    </row>
    <row r="101" spans="2:8" ht="24">
      <c r="B101" s="1392" t="s">
        <v>886</v>
      </c>
      <c r="C101" s="1392"/>
      <c r="D101" s="1392"/>
      <c r="E101" s="609">
        <v>24937.600000000002</v>
      </c>
      <c r="F101" s="1384" t="s">
        <v>887</v>
      </c>
      <c r="G101" s="616">
        <v>24660.954000000005</v>
      </c>
      <c r="H101" s="1377" t="s">
        <v>2209</v>
      </c>
    </row>
    <row r="102" spans="2:8" ht="24">
      <c r="B102" s="1386"/>
      <c r="C102" s="1386"/>
      <c r="D102" s="1386"/>
      <c r="E102" s="618"/>
      <c r="F102" s="1384" t="s">
        <v>888</v>
      </c>
      <c r="G102" s="616">
        <v>276.64600000000002</v>
      </c>
      <c r="H102" s="1377" t="s">
        <v>2210</v>
      </c>
    </row>
    <row r="103" spans="2:8" ht="36">
      <c r="B103" s="1392" t="s">
        <v>2003</v>
      </c>
      <c r="C103" s="1392"/>
      <c r="D103" s="1392"/>
      <c r="E103" s="609">
        <v>10936.478999999999</v>
      </c>
      <c r="F103" s="1384" t="s">
        <v>2004</v>
      </c>
      <c r="G103" s="616">
        <v>9787.0770000000011</v>
      </c>
      <c r="H103" s="1377" t="s">
        <v>2211</v>
      </c>
    </row>
    <row r="104" spans="2:8">
      <c r="B104" s="1392"/>
      <c r="C104" s="1392"/>
      <c r="D104" s="1392"/>
      <c r="E104" s="619"/>
      <c r="F104" s="1393" t="s">
        <v>2005</v>
      </c>
      <c r="G104" s="609">
        <v>1149.402</v>
      </c>
      <c r="H104" s="1395" t="s">
        <v>2212</v>
      </c>
    </row>
    <row r="105" spans="2:8">
      <c r="B105" s="622" t="s">
        <v>4</v>
      </c>
      <c r="C105" s="623"/>
      <c r="D105" s="623"/>
      <c r="E105" s="624">
        <v>484199.94100000005</v>
      </c>
      <c r="F105" s="1394"/>
      <c r="G105" s="626"/>
      <c r="H105" s="1394"/>
    </row>
    <row r="106" spans="2:8" ht="15.75">
      <c r="B106" s="1378"/>
      <c r="C106" s="1378"/>
      <c r="D106" s="1378"/>
      <c r="E106" s="628"/>
      <c r="F106" s="1379"/>
      <c r="G106" s="630"/>
      <c r="H106" s="1380"/>
    </row>
    <row r="107" spans="2:8">
      <c r="B107" s="1387" t="s">
        <v>2202</v>
      </c>
      <c r="C107" s="1376"/>
      <c r="D107" s="1376"/>
      <c r="E107" s="632"/>
      <c r="F107" s="1376"/>
      <c r="G107" s="632"/>
      <c r="H107" s="1375"/>
    </row>
    <row r="108" spans="2:8" ht="36">
      <c r="B108" s="1396" t="s">
        <v>880</v>
      </c>
      <c r="C108" s="1396"/>
      <c r="D108" s="1396"/>
      <c r="E108" s="634">
        <v>227226.3899999999</v>
      </c>
      <c r="F108" s="1384" t="s">
        <v>881</v>
      </c>
      <c r="G108" s="635">
        <v>200794.92199999987</v>
      </c>
      <c r="H108" s="1377" t="s">
        <v>2213</v>
      </c>
    </row>
    <row r="109" spans="2:8" ht="24">
      <c r="B109" s="1385"/>
      <c r="C109" s="1385"/>
      <c r="D109" s="1385"/>
      <c r="E109" s="636"/>
      <c r="F109" s="1384" t="s">
        <v>882</v>
      </c>
      <c r="G109" s="635">
        <v>24376.092000000004</v>
      </c>
      <c r="H109" s="1377" t="s">
        <v>2214</v>
      </c>
    </row>
    <row r="110" spans="2:8" ht="36">
      <c r="B110" s="1392" t="s">
        <v>2003</v>
      </c>
      <c r="C110" s="1392"/>
      <c r="D110" s="1392"/>
      <c r="E110" s="637">
        <v>135029.81600000011</v>
      </c>
      <c r="F110" s="1384" t="s">
        <v>2004</v>
      </c>
      <c r="G110" s="638">
        <v>86106.234000000011</v>
      </c>
      <c r="H110" s="1377" t="s">
        <v>2215</v>
      </c>
    </row>
    <row r="111" spans="2:8">
      <c r="B111" s="1386"/>
      <c r="C111" s="1386"/>
      <c r="D111" s="1386"/>
      <c r="E111" s="639"/>
      <c r="F111" s="1384" t="s">
        <v>2005</v>
      </c>
      <c r="G111" s="638">
        <v>48923.582000000002</v>
      </c>
      <c r="H111" s="1377" t="s">
        <v>2216</v>
      </c>
    </row>
    <row r="112" spans="2:8" ht="48">
      <c r="B112" s="1392" t="s">
        <v>883</v>
      </c>
      <c r="C112" s="1392"/>
      <c r="D112" s="1392"/>
      <c r="E112" s="637">
        <v>24959.585999999999</v>
      </c>
      <c r="F112" s="1384" t="s">
        <v>884</v>
      </c>
      <c r="G112" s="638">
        <v>13642.311999999996</v>
      </c>
      <c r="H112" s="1377" t="s">
        <v>2217</v>
      </c>
    </row>
    <row r="113" spans="2:8" ht="36">
      <c r="B113" s="1386"/>
      <c r="C113" s="1386"/>
      <c r="D113" s="1386"/>
      <c r="E113" s="639"/>
      <c r="F113" s="1384" t="s">
        <v>885</v>
      </c>
      <c r="G113" s="638">
        <v>11317.274000000001</v>
      </c>
      <c r="H113" s="1377" t="s">
        <v>2218</v>
      </c>
    </row>
    <row r="114" spans="2:8" ht="24">
      <c r="B114" s="1392" t="s">
        <v>886</v>
      </c>
      <c r="C114" s="1392"/>
      <c r="D114" s="1392"/>
      <c r="E114" s="637">
        <v>18722.388999999996</v>
      </c>
      <c r="F114" s="1384" t="s">
        <v>887</v>
      </c>
      <c r="G114" s="638">
        <v>11488.455999999998</v>
      </c>
      <c r="H114" s="1377" t="s">
        <v>2219</v>
      </c>
    </row>
    <row r="115" spans="2:8" ht="24">
      <c r="B115" s="1392"/>
      <c r="C115" s="1392"/>
      <c r="D115" s="1392"/>
      <c r="E115" s="640"/>
      <c r="F115" s="1393" t="s">
        <v>888</v>
      </c>
      <c r="G115" s="637">
        <v>7233.9329999999991</v>
      </c>
      <c r="H115" s="641" t="s">
        <v>2220</v>
      </c>
    </row>
    <row r="116" spans="2:8">
      <c r="B116" s="622" t="s">
        <v>4</v>
      </c>
      <c r="C116" s="623"/>
      <c r="D116" s="623"/>
      <c r="E116" s="642">
        <v>405938.18099999998</v>
      </c>
      <c r="F116" s="643"/>
      <c r="G116" s="644"/>
      <c r="H116" s="1394"/>
    </row>
    <row r="118" spans="2:8">
      <c r="B118" s="1389" t="s">
        <v>2203</v>
      </c>
      <c r="C118" s="1381"/>
      <c r="D118" s="1381"/>
      <c r="E118" s="1374"/>
      <c r="F118" s="1374"/>
      <c r="G118" s="1374"/>
      <c r="H118" s="1374"/>
    </row>
    <row r="119" spans="2:8">
      <c r="B119" s="1390" t="s">
        <v>18</v>
      </c>
      <c r="C119" s="648">
        <v>278176.38100000005</v>
      </c>
      <c r="D119" s="648"/>
      <c r="E119" s="649" t="s">
        <v>2221</v>
      </c>
      <c r="F119" s="650"/>
      <c r="G119" s="650"/>
      <c r="H119" s="650"/>
    </row>
    <row r="120" spans="2:8">
      <c r="B120" s="651" t="s">
        <v>15</v>
      </c>
      <c r="C120" s="648">
        <v>55336.154000000017</v>
      </c>
      <c r="D120" s="648"/>
      <c r="E120" s="652" t="s">
        <v>2222</v>
      </c>
      <c r="F120" s="653"/>
      <c r="G120" s="653"/>
      <c r="H120" s="653"/>
    </row>
    <row r="121" spans="2:8">
      <c r="B121" s="651" t="s">
        <v>20</v>
      </c>
      <c r="C121" s="648">
        <v>15989.417000000001</v>
      </c>
      <c r="D121" s="648"/>
      <c r="E121" s="652" t="s">
        <v>2223</v>
      </c>
      <c r="F121" s="653"/>
      <c r="G121" s="653"/>
      <c r="H121" s="653"/>
    </row>
    <row r="122" spans="2:8">
      <c r="B122" s="651" t="s">
        <v>17</v>
      </c>
      <c r="C122" s="648">
        <v>10242.288</v>
      </c>
      <c r="D122" s="648"/>
      <c r="E122" s="652" t="s">
        <v>2224</v>
      </c>
      <c r="F122" s="653"/>
      <c r="G122" s="653"/>
      <c r="H122" s="653"/>
    </row>
    <row r="123" spans="2:8">
      <c r="B123" s="651" t="s">
        <v>9</v>
      </c>
      <c r="C123" s="648">
        <v>9271.639000000001</v>
      </c>
      <c r="D123" s="648"/>
      <c r="E123" s="652" t="s">
        <v>2225</v>
      </c>
      <c r="F123" s="653"/>
      <c r="G123" s="653"/>
      <c r="H123" s="653"/>
    </row>
    <row r="124" spans="2:8">
      <c r="B124" s="651" t="s">
        <v>21</v>
      </c>
      <c r="C124" s="648">
        <v>7509.9960000000001</v>
      </c>
      <c r="D124" s="648"/>
      <c r="E124" s="652" t="s">
        <v>2226</v>
      </c>
      <c r="F124" s="653"/>
      <c r="G124" s="653"/>
      <c r="H124" s="653"/>
    </row>
    <row r="125" spans="2:8">
      <c r="B125" s="651" t="s">
        <v>23</v>
      </c>
      <c r="C125" s="648">
        <v>5886.5169999999998</v>
      </c>
      <c r="D125" s="648"/>
      <c r="E125" s="652" t="s">
        <v>2227</v>
      </c>
      <c r="F125" s="653"/>
      <c r="G125" s="653"/>
      <c r="H125" s="653"/>
    </row>
    <row r="126" spans="2:8">
      <c r="B126" s="651" t="s">
        <v>22</v>
      </c>
      <c r="C126" s="648">
        <v>4774.933</v>
      </c>
      <c r="D126" s="648"/>
      <c r="E126" s="652" t="s">
        <v>2228</v>
      </c>
      <c r="F126" s="653"/>
      <c r="G126" s="653"/>
      <c r="H126" s="653"/>
    </row>
    <row r="127" spans="2:8">
      <c r="B127" s="651" t="s">
        <v>890</v>
      </c>
      <c r="C127" s="648">
        <v>2996.5929999999994</v>
      </c>
      <c r="D127" s="648"/>
      <c r="E127" s="652" t="s">
        <v>2229</v>
      </c>
      <c r="F127" s="653"/>
      <c r="G127" s="653"/>
      <c r="H127" s="653"/>
    </row>
    <row r="128" spans="2:8">
      <c r="B128" s="651" t="s">
        <v>28</v>
      </c>
      <c r="C128" s="648">
        <v>2233.9510000000005</v>
      </c>
      <c r="D128" s="648"/>
      <c r="E128" s="652" t="s">
        <v>2230</v>
      </c>
      <c r="F128" s="653"/>
      <c r="G128" s="653"/>
      <c r="H128" s="653"/>
    </row>
    <row r="129" spans="2:8">
      <c r="B129" s="1382" t="s">
        <v>1932</v>
      </c>
      <c r="C129" s="654">
        <v>13520.311999999511</v>
      </c>
      <c r="D129" s="654"/>
      <c r="E129" s="655"/>
      <c r="F129" s="1383"/>
      <c r="G129" s="1383"/>
      <c r="H129" s="1383"/>
    </row>
    <row r="130" spans="2:8">
      <c r="B130" s="657" t="s">
        <v>4</v>
      </c>
      <c r="C130" s="658">
        <v>405938.18099999963</v>
      </c>
      <c r="D130" s="658"/>
      <c r="E130" s="659" t="s">
        <v>891</v>
      </c>
      <c r="F130" s="1389"/>
      <c r="G130" s="1391"/>
      <c r="H130" s="1391"/>
    </row>
    <row r="131" spans="2:8">
      <c r="C131" s="661"/>
      <c r="D131" s="661"/>
    </row>
    <row r="132" spans="2:8">
      <c r="B132" s="1389" t="s">
        <v>2204</v>
      </c>
      <c r="C132" s="662"/>
      <c r="D132" s="662"/>
      <c r="E132" s="1374"/>
      <c r="F132" s="1374"/>
      <c r="G132" s="1374"/>
      <c r="H132" s="1374"/>
    </row>
    <row r="133" spans="2:8">
      <c r="B133" s="1390" t="s">
        <v>15</v>
      </c>
      <c r="C133" s="648">
        <v>126497.06000000003</v>
      </c>
      <c r="D133" s="648"/>
      <c r="E133" s="663" t="s">
        <v>2231</v>
      </c>
      <c r="F133" s="650"/>
      <c r="G133" s="650"/>
      <c r="H133" s="650"/>
    </row>
    <row r="134" spans="2:8">
      <c r="B134" s="651" t="s">
        <v>23</v>
      </c>
      <c r="C134" s="648">
        <v>92192.926000000007</v>
      </c>
      <c r="D134" s="648"/>
      <c r="E134" s="664" t="s">
        <v>2232</v>
      </c>
      <c r="F134" s="653"/>
      <c r="G134" s="653"/>
      <c r="H134" s="653"/>
    </row>
    <row r="135" spans="2:8">
      <c r="B135" s="651" t="s">
        <v>18</v>
      </c>
      <c r="C135" s="648">
        <v>80425.948999999979</v>
      </c>
      <c r="D135" s="648"/>
      <c r="E135" s="664" t="s">
        <v>2233</v>
      </c>
      <c r="F135" s="653"/>
      <c r="G135" s="653"/>
      <c r="H135" s="653"/>
    </row>
    <row r="136" spans="2:8">
      <c r="B136" s="651" t="s">
        <v>19</v>
      </c>
      <c r="C136" s="648">
        <v>39404.332999999999</v>
      </c>
      <c r="D136" s="648"/>
      <c r="E136" s="664" t="s">
        <v>2234</v>
      </c>
      <c r="F136" s="653"/>
      <c r="G136" s="653"/>
      <c r="H136" s="653"/>
    </row>
    <row r="137" spans="2:8">
      <c r="B137" s="651" t="s">
        <v>14</v>
      </c>
      <c r="C137" s="648">
        <v>26566.224000000002</v>
      </c>
      <c r="D137" s="648"/>
      <c r="E137" s="664" t="s">
        <v>2235</v>
      </c>
      <c r="F137" s="653"/>
      <c r="G137" s="653"/>
      <c r="H137" s="653"/>
    </row>
    <row r="138" spans="2:8">
      <c r="B138" s="651" t="s">
        <v>20</v>
      </c>
      <c r="C138" s="648">
        <v>21560.342000000001</v>
      </c>
      <c r="D138" s="648"/>
      <c r="E138" s="664" t="s">
        <v>2236</v>
      </c>
      <c r="F138" s="653"/>
      <c r="G138" s="653"/>
      <c r="H138" s="653"/>
    </row>
    <row r="139" spans="2:8">
      <c r="B139" s="651" t="s">
        <v>25</v>
      </c>
      <c r="C139" s="648">
        <v>19115.468999999997</v>
      </c>
      <c r="D139" s="648"/>
      <c r="E139" s="664" t="s">
        <v>2237</v>
      </c>
      <c r="F139" s="653"/>
      <c r="G139" s="653"/>
      <c r="H139" s="653"/>
    </row>
    <row r="140" spans="2:8">
      <c r="B140" s="651" t="s">
        <v>13</v>
      </c>
      <c r="C140" s="648">
        <v>13165.778000000002</v>
      </c>
      <c r="D140" s="648"/>
      <c r="E140" s="664" t="s">
        <v>2238</v>
      </c>
      <c r="F140" s="653"/>
      <c r="G140" s="653"/>
      <c r="H140" s="653"/>
    </row>
    <row r="141" spans="2:8">
      <c r="B141" s="651" t="s">
        <v>9</v>
      </c>
      <c r="C141" s="648">
        <v>13081.414999999999</v>
      </c>
      <c r="D141" s="648"/>
      <c r="E141" s="664" t="s">
        <v>2239</v>
      </c>
      <c r="F141" s="653"/>
      <c r="G141" s="653"/>
      <c r="H141" s="653"/>
    </row>
    <row r="142" spans="2:8">
      <c r="B142" s="651" t="s">
        <v>24</v>
      </c>
      <c r="C142" s="648">
        <v>10287.714</v>
      </c>
      <c r="D142" s="648"/>
      <c r="E142" s="664" t="s">
        <v>2240</v>
      </c>
      <c r="F142" s="653"/>
      <c r="G142" s="653"/>
      <c r="H142" s="653"/>
    </row>
    <row r="143" spans="2:8">
      <c r="B143" s="1382" t="s">
        <v>1932</v>
      </c>
      <c r="C143" s="654">
        <v>41902.731000000145</v>
      </c>
      <c r="D143" s="654"/>
      <c r="E143" s="1383"/>
      <c r="F143" s="1383"/>
      <c r="G143" s="1383"/>
      <c r="H143" s="1383"/>
    </row>
    <row r="144" spans="2:8">
      <c r="B144" s="657" t="s">
        <v>4</v>
      </c>
      <c r="C144" s="665">
        <v>484199.94100000005</v>
      </c>
      <c r="D144" s="665"/>
      <c r="E144" s="666" t="s">
        <v>892</v>
      </c>
      <c r="F144" s="1389"/>
      <c r="G144" s="1391"/>
      <c r="H144" s="1391"/>
    </row>
    <row r="145" spans="2:2">
      <c r="B145" s="109" t="s">
        <v>2046</v>
      </c>
    </row>
  </sheetData>
  <mergeCells count="2">
    <mergeCell ref="E67:F67"/>
    <mergeCell ref="E81:F81"/>
  </mergeCells>
  <hyperlinks>
    <hyperlink ref="B22" r:id="rId1" display="Source: Worldbank, 2019,  World Development Indicators "/>
    <hyperlink ref="I24" r:id="rId2"/>
    <hyperlink ref="B40" r:id="rId3" display="Source: Statistics Denmark, Statbank Business sectors, Crops in green house  by region, crop and unit"/>
    <hyperlink ref="S40" r:id="rId4" display="Source: Statistics Denmark, Statbank Business sectors, Crops in green house  by region, crop and unit"/>
    <hyperlink ref="B49" r:id="rId5" display="Source: Statistics Denmark; statBank Denmark, Businesss sectors/Agricuture etc: Cultivared Area by region, unit and crop"/>
    <hyperlink ref="B91" r:id="rId6" display="Source: Statistics Denmark, Statbank, Business sectors, Crop, Cultivated area by region, unit and crop"/>
    <hyperlink ref="B58" r:id="rId7" display="Source: Statistics Denmark; statBank Denmark, Businesss sectors/Agricuture etc: Cultivared Area by region, unit and crop"/>
  </hyperlinks>
  <pageMargins left="0.7" right="0.7" top="0.78740157499999996" bottom="0.78740157499999996" header="0.3" footer="0.3"/>
  <pageSetup paperSize="9" orientation="portrait" r:id="rId8"/>
  <drawing r:id="rId9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2:Z189"/>
  <sheetViews>
    <sheetView zoomScale="85" zoomScaleNormal="85" workbookViewId="0">
      <selection activeCell="G12" sqref="G12"/>
    </sheetView>
  </sheetViews>
  <sheetFormatPr baseColWidth="10" defaultRowHeight="15"/>
  <cols>
    <col min="1" max="1" width="11.42578125" style="1373"/>
    <col min="2" max="2" width="25.42578125" style="1373" customWidth="1"/>
    <col min="3" max="3" width="11.42578125" style="1373"/>
    <col min="4" max="4" width="24.85546875" style="1373" customWidth="1"/>
    <col min="5" max="5" width="17.85546875" style="1373" customWidth="1"/>
    <col min="6" max="13" width="11.42578125" style="1373"/>
    <col min="14" max="14" width="14" style="1373" customWidth="1"/>
    <col min="15" max="19" width="11.42578125" style="1373"/>
    <col min="20" max="20" width="13.42578125" style="1373" customWidth="1"/>
    <col min="21" max="16384" width="11.42578125" style="1373"/>
  </cols>
  <sheetData>
    <row r="2" spans="2:6" ht="15.75">
      <c r="B2" s="105" t="s">
        <v>893</v>
      </c>
    </row>
    <row r="3" spans="2:6" ht="15.75">
      <c r="B3" s="105"/>
    </row>
    <row r="4" spans="2:6" ht="15.75">
      <c r="B4" s="105"/>
    </row>
    <row r="5" spans="2:6" ht="15.75">
      <c r="B5" s="105" t="s">
        <v>1979</v>
      </c>
    </row>
    <row r="7" spans="2:6">
      <c r="B7" s="16" t="s">
        <v>894</v>
      </c>
      <c r="C7" s="385">
        <v>17.899999999999999</v>
      </c>
      <c r="D7" s="667" t="s">
        <v>614</v>
      </c>
    </row>
    <row r="8" spans="2:6">
      <c r="B8" s="16" t="s">
        <v>615</v>
      </c>
      <c r="C8" s="393">
        <v>256400</v>
      </c>
      <c r="D8" s="667" t="s">
        <v>616</v>
      </c>
      <c r="F8" s="392"/>
    </row>
    <row r="9" spans="2:6">
      <c r="B9" s="388" t="s">
        <v>895</v>
      </c>
      <c r="C9" s="389">
        <v>72</v>
      </c>
      <c r="D9" s="668" t="s">
        <v>618</v>
      </c>
      <c r="F9" s="392"/>
    </row>
    <row r="10" spans="2:6">
      <c r="B10" s="391"/>
      <c r="C10" s="392"/>
      <c r="D10" s="667"/>
      <c r="F10" s="392"/>
    </row>
    <row r="11" spans="2:6">
      <c r="B11" s="16" t="s">
        <v>896</v>
      </c>
      <c r="C11" s="393">
        <v>106</v>
      </c>
      <c r="D11" s="667" t="s">
        <v>620</v>
      </c>
      <c r="F11" s="392"/>
    </row>
    <row r="12" spans="2:6">
      <c r="B12" s="391" t="s">
        <v>621</v>
      </c>
      <c r="C12" s="392">
        <v>5930</v>
      </c>
      <c r="D12" s="667" t="s">
        <v>622</v>
      </c>
    </row>
    <row r="13" spans="2:6">
      <c r="B13" s="16" t="s">
        <v>623</v>
      </c>
      <c r="C13" s="393">
        <v>205</v>
      </c>
      <c r="D13" s="667" t="s">
        <v>620</v>
      </c>
    </row>
    <row r="14" spans="2:6">
      <c r="B14" s="391" t="s">
        <v>681</v>
      </c>
      <c r="C14" s="392"/>
      <c r="D14" s="667"/>
    </row>
    <row r="15" spans="2:6">
      <c r="B15" s="391" t="s">
        <v>621</v>
      </c>
      <c r="C15" s="392">
        <v>11480</v>
      </c>
      <c r="D15" s="667" t="s">
        <v>625</v>
      </c>
    </row>
    <row r="16" spans="2:6">
      <c r="B16" s="394"/>
      <c r="C16" s="395"/>
      <c r="D16" s="668"/>
    </row>
    <row r="17" spans="2:26">
      <c r="B17" s="16" t="s">
        <v>626</v>
      </c>
      <c r="C17" s="385">
        <v>4.2</v>
      </c>
      <c r="D17" s="667" t="s">
        <v>627</v>
      </c>
    </row>
    <row r="18" spans="2:26">
      <c r="B18" s="16" t="s">
        <v>626</v>
      </c>
      <c r="C18" s="385">
        <v>2.8</v>
      </c>
      <c r="D18" s="667" t="s">
        <v>629</v>
      </c>
    </row>
    <row r="19" spans="2:26">
      <c r="B19" s="396"/>
      <c r="C19" s="392"/>
      <c r="D19" s="392"/>
      <c r="E19" s="669"/>
    </row>
    <row r="20" spans="2:26">
      <c r="B20" s="397" t="s">
        <v>682</v>
      </c>
      <c r="C20" s="398"/>
      <c r="D20" s="398"/>
      <c r="E20" s="398"/>
      <c r="F20" s="392"/>
    </row>
    <row r="21" spans="2:26">
      <c r="B21" s="399" t="s">
        <v>1978</v>
      </c>
      <c r="C21" s="400"/>
      <c r="D21" s="400"/>
      <c r="E21" s="401"/>
      <c r="F21" s="392"/>
    </row>
    <row r="24" spans="2:26" ht="15.75">
      <c r="B24" s="105" t="s">
        <v>155</v>
      </c>
      <c r="C24" s="555"/>
      <c r="D24" s="555"/>
      <c r="E24" s="555"/>
      <c r="F24" s="555"/>
      <c r="G24" s="555"/>
      <c r="H24" s="555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  <c r="Z24" s="555"/>
    </row>
    <row r="25" spans="2:26">
      <c r="B25" s="116" t="s">
        <v>897</v>
      </c>
      <c r="C25" s="186"/>
      <c r="D25" s="186"/>
      <c r="E25" s="186"/>
      <c r="F25" s="186"/>
      <c r="G25" s="186"/>
      <c r="H25" s="186"/>
      <c r="I25" s="186"/>
      <c r="J25" s="186"/>
    </row>
    <row r="26" spans="2:26">
      <c r="B26" s="281"/>
      <c r="C26" s="159">
        <v>2021</v>
      </c>
      <c r="D26" s="159">
        <v>2020</v>
      </c>
      <c r="E26" s="159">
        <v>2019</v>
      </c>
      <c r="F26" s="159">
        <v>2018</v>
      </c>
      <c r="G26" s="159">
        <v>2017</v>
      </c>
      <c r="H26" s="159">
        <v>2016</v>
      </c>
      <c r="I26" s="159">
        <v>2015</v>
      </c>
      <c r="J26" s="159">
        <v>2014</v>
      </c>
      <c r="K26" s="159">
        <v>2013</v>
      </c>
      <c r="L26" s="159">
        <v>2012</v>
      </c>
      <c r="M26" s="159">
        <v>2011</v>
      </c>
      <c r="N26" s="281"/>
      <c r="U26" s="1373" t="s">
        <v>2252</v>
      </c>
      <c r="V26" s="1373" t="s">
        <v>2253</v>
      </c>
    </row>
    <row r="27" spans="2:26" ht="23.25" thickBot="1">
      <c r="B27" s="1514" t="s">
        <v>95</v>
      </c>
      <c r="C27" s="1474">
        <v>6579</v>
      </c>
      <c r="D27" s="1476">
        <v>4282</v>
      </c>
      <c r="E27" s="1476">
        <v>7925</v>
      </c>
      <c r="F27" s="1513">
        <v>6133</v>
      </c>
      <c r="G27" s="1513">
        <v>7704</v>
      </c>
      <c r="H27" s="1513">
        <v>6609</v>
      </c>
      <c r="I27" s="1513">
        <v>6161</v>
      </c>
      <c r="J27" s="1513">
        <v>5395</v>
      </c>
      <c r="K27" s="1513">
        <v>6222</v>
      </c>
      <c r="L27" s="1513">
        <v>5390</v>
      </c>
      <c r="M27" s="1513">
        <v>5066</v>
      </c>
      <c r="N27" s="1514" t="s">
        <v>898</v>
      </c>
      <c r="T27" s="1373" t="s">
        <v>899</v>
      </c>
      <c r="U27" s="27">
        <f>C27-(SUM(C28,C30,C32,C33,C36))+(C40-(SUM(C41,C43,C44,C46,C47)))</f>
        <v>962</v>
      </c>
      <c r="V27" s="1373">
        <v>962</v>
      </c>
    </row>
    <row r="28" spans="2:26" ht="15.75" thickBot="1">
      <c r="B28" s="1519" t="s">
        <v>134</v>
      </c>
      <c r="C28" s="26">
        <v>6032</v>
      </c>
      <c r="D28" s="304">
        <v>3812</v>
      </c>
      <c r="E28" s="304">
        <v>5587</v>
      </c>
      <c r="F28" s="52">
        <v>4911</v>
      </c>
      <c r="G28" s="52">
        <v>5639</v>
      </c>
      <c r="H28" s="52">
        <v>5486</v>
      </c>
      <c r="I28" s="52">
        <v>5163</v>
      </c>
      <c r="J28" s="52">
        <v>4639</v>
      </c>
      <c r="K28" s="52">
        <v>5297</v>
      </c>
      <c r="L28" s="52">
        <v>4071</v>
      </c>
      <c r="M28" s="52">
        <v>4253</v>
      </c>
      <c r="N28" s="106" t="s">
        <v>900</v>
      </c>
      <c r="P28" s="223"/>
      <c r="T28" s="1373" t="s">
        <v>901</v>
      </c>
      <c r="U28" s="27">
        <f>C30+C44</f>
        <v>104</v>
      </c>
      <c r="V28" s="1373">
        <v>104</v>
      </c>
    </row>
    <row r="29" spans="2:26" ht="15.75" thickBot="1">
      <c r="B29" s="1519" t="s">
        <v>138</v>
      </c>
      <c r="C29" s="26">
        <v>86</v>
      </c>
      <c r="D29" s="304">
        <v>82</v>
      </c>
      <c r="E29" s="304">
        <v>144</v>
      </c>
      <c r="F29" s="52">
        <v>140</v>
      </c>
      <c r="G29" s="52">
        <v>118</v>
      </c>
      <c r="H29" s="52">
        <v>123</v>
      </c>
      <c r="I29" s="52">
        <v>110</v>
      </c>
      <c r="J29" s="52">
        <v>141</v>
      </c>
      <c r="K29" s="52">
        <v>620</v>
      </c>
      <c r="L29" s="52">
        <v>628</v>
      </c>
      <c r="M29" s="52">
        <v>99</v>
      </c>
      <c r="N29" s="106" t="s">
        <v>902</v>
      </c>
      <c r="P29" s="223"/>
      <c r="T29" s="1373" t="s">
        <v>241</v>
      </c>
      <c r="U29" s="27">
        <f>C32+C47</f>
        <v>53</v>
      </c>
      <c r="V29" s="1373">
        <v>53</v>
      </c>
    </row>
    <row r="30" spans="2:26" ht="15.75" thickBot="1">
      <c r="B30" s="1519" t="s">
        <v>901</v>
      </c>
      <c r="C30" s="26">
        <v>55</v>
      </c>
      <c r="D30" s="304">
        <v>33</v>
      </c>
      <c r="E30" s="304">
        <v>189</v>
      </c>
      <c r="F30" s="52">
        <v>18</v>
      </c>
      <c r="G30" s="52">
        <v>54</v>
      </c>
      <c r="H30" s="52">
        <v>8</v>
      </c>
      <c r="I30" s="52">
        <v>6</v>
      </c>
      <c r="J30" s="52" t="s">
        <v>79</v>
      </c>
      <c r="K30" s="52" t="s">
        <v>79</v>
      </c>
      <c r="L30" s="52" t="s">
        <v>79</v>
      </c>
      <c r="M30" s="52" t="s">
        <v>79</v>
      </c>
      <c r="N30" s="106" t="s">
        <v>901</v>
      </c>
      <c r="T30" s="1373" t="s">
        <v>160</v>
      </c>
      <c r="U30" s="27">
        <f>C33+C41</f>
        <v>197</v>
      </c>
      <c r="V30" s="1373">
        <v>197</v>
      </c>
    </row>
    <row r="31" spans="2:26" ht="15.75" thickBot="1">
      <c r="B31" s="1519" t="s">
        <v>136</v>
      </c>
      <c r="C31" s="26">
        <v>53</v>
      </c>
      <c r="D31" s="304">
        <v>35</v>
      </c>
      <c r="E31" s="304">
        <v>56</v>
      </c>
      <c r="F31" s="52">
        <v>46</v>
      </c>
      <c r="G31" s="52">
        <v>54</v>
      </c>
      <c r="H31" s="52">
        <v>52</v>
      </c>
      <c r="I31" s="52">
        <v>59</v>
      </c>
      <c r="J31" s="52">
        <v>42</v>
      </c>
      <c r="K31" s="52" t="s">
        <v>79</v>
      </c>
      <c r="L31" s="52" t="s">
        <v>79</v>
      </c>
      <c r="M31" s="52" t="s">
        <v>79</v>
      </c>
      <c r="N31" s="106" t="s">
        <v>2254</v>
      </c>
      <c r="P31" s="27"/>
      <c r="T31" s="1373" t="s">
        <v>903</v>
      </c>
      <c r="U31" s="27">
        <f>C36+C43</f>
        <v>96</v>
      </c>
      <c r="V31" s="1373">
        <v>96</v>
      </c>
    </row>
    <row r="32" spans="2:26" ht="15.75" thickBot="1">
      <c r="B32" s="1519" t="s">
        <v>241</v>
      </c>
      <c r="C32" s="26">
        <v>42</v>
      </c>
      <c r="D32" s="304">
        <v>24</v>
      </c>
      <c r="E32" s="304">
        <v>288</v>
      </c>
      <c r="F32" s="52">
        <v>5</v>
      </c>
      <c r="G32" s="52">
        <v>6</v>
      </c>
      <c r="H32" s="52">
        <v>6</v>
      </c>
      <c r="I32" s="52">
        <v>28</v>
      </c>
      <c r="J32" s="52" t="s">
        <v>79</v>
      </c>
      <c r="K32" s="52" t="s">
        <v>79</v>
      </c>
      <c r="L32" s="52" t="s">
        <v>79</v>
      </c>
      <c r="M32" s="52" t="s">
        <v>79</v>
      </c>
      <c r="N32" s="106" t="s">
        <v>241</v>
      </c>
      <c r="P32" s="223"/>
      <c r="T32" s="1373" t="s">
        <v>134</v>
      </c>
      <c r="U32" s="27">
        <f>C28+C46</f>
        <v>6052</v>
      </c>
      <c r="V32" s="1373">
        <v>6052</v>
      </c>
    </row>
    <row r="33" spans="2:22" ht="15.75" thickBot="1">
      <c r="B33" s="1519" t="s">
        <v>160</v>
      </c>
      <c r="C33" s="26">
        <v>20</v>
      </c>
      <c r="D33" s="304">
        <v>15</v>
      </c>
      <c r="E33" s="304">
        <v>48</v>
      </c>
      <c r="F33" s="52">
        <v>18</v>
      </c>
      <c r="G33" s="52">
        <v>65</v>
      </c>
      <c r="H33" s="52">
        <v>69</v>
      </c>
      <c r="I33" s="52">
        <v>84</v>
      </c>
      <c r="J33" s="52">
        <v>61</v>
      </c>
      <c r="K33" s="52">
        <v>15</v>
      </c>
      <c r="L33" s="52">
        <v>521</v>
      </c>
      <c r="M33" s="52" t="s">
        <v>79</v>
      </c>
      <c r="N33" s="106" t="s">
        <v>160</v>
      </c>
      <c r="T33" s="1373" t="s">
        <v>4</v>
      </c>
      <c r="U33" s="27">
        <f>C27+C40</f>
        <v>7464</v>
      </c>
      <c r="V33" s="1373">
        <v>7464</v>
      </c>
    </row>
    <row r="34" spans="2:22" ht="15.75" thickBot="1">
      <c r="B34" s="1519" t="s">
        <v>218</v>
      </c>
      <c r="C34" s="26">
        <v>15</v>
      </c>
      <c r="D34" s="304">
        <v>8</v>
      </c>
      <c r="E34" s="304">
        <v>87</v>
      </c>
      <c r="F34" s="52">
        <v>8</v>
      </c>
      <c r="G34" s="52">
        <v>14</v>
      </c>
      <c r="H34" s="52">
        <v>1</v>
      </c>
      <c r="I34" s="52">
        <v>8</v>
      </c>
      <c r="J34" s="52">
        <v>12</v>
      </c>
      <c r="K34" s="52" t="s">
        <v>79</v>
      </c>
      <c r="L34" s="52" t="s">
        <v>79</v>
      </c>
      <c r="M34" s="52" t="s">
        <v>79</v>
      </c>
      <c r="N34" s="106" t="s">
        <v>218</v>
      </c>
    </row>
    <row r="35" spans="2:22" ht="15.75" thickBot="1">
      <c r="B35" s="1519" t="s">
        <v>389</v>
      </c>
      <c r="C35" s="26">
        <v>14</v>
      </c>
      <c r="D35" s="304">
        <v>6</v>
      </c>
      <c r="E35" s="304" t="s">
        <v>79</v>
      </c>
      <c r="F35" s="52" t="s">
        <v>79</v>
      </c>
      <c r="G35" s="52">
        <v>162</v>
      </c>
      <c r="H35" s="52">
        <v>27</v>
      </c>
      <c r="I35" s="52">
        <v>5</v>
      </c>
      <c r="J35" s="52">
        <v>7</v>
      </c>
      <c r="K35" s="52" t="s">
        <v>79</v>
      </c>
      <c r="L35" s="52" t="s">
        <v>79</v>
      </c>
      <c r="M35" s="52" t="s">
        <v>79</v>
      </c>
      <c r="N35" s="106" t="s">
        <v>909</v>
      </c>
    </row>
    <row r="36" spans="2:22" ht="15.75" thickBot="1">
      <c r="B36" s="325" t="s">
        <v>903</v>
      </c>
      <c r="C36" s="26">
        <v>8</v>
      </c>
      <c r="D36" s="304">
        <v>13</v>
      </c>
      <c r="E36" s="304">
        <v>9</v>
      </c>
      <c r="F36" s="304" t="s">
        <v>79</v>
      </c>
      <c r="G36" s="304">
        <v>1</v>
      </c>
      <c r="H36" s="304" t="s">
        <v>79</v>
      </c>
      <c r="I36" s="304">
        <v>14</v>
      </c>
      <c r="J36" s="304">
        <v>7</v>
      </c>
      <c r="K36" s="304" t="s">
        <v>79</v>
      </c>
      <c r="L36" s="304" t="s">
        <v>79</v>
      </c>
      <c r="M36" s="304" t="s">
        <v>79</v>
      </c>
      <c r="N36" s="325" t="s">
        <v>903</v>
      </c>
    </row>
    <row r="37" spans="2:22" ht="23.25" thickBot="1">
      <c r="B37" s="1519" t="s">
        <v>904</v>
      </c>
      <c r="C37" s="26">
        <v>192</v>
      </c>
      <c r="D37" s="304">
        <v>180</v>
      </c>
      <c r="E37" s="304">
        <v>1424</v>
      </c>
      <c r="F37" s="52">
        <v>609</v>
      </c>
      <c r="G37" s="52">
        <v>924</v>
      </c>
      <c r="H37" s="52">
        <v>475</v>
      </c>
      <c r="I37" s="52">
        <v>263</v>
      </c>
      <c r="J37" s="52">
        <v>267</v>
      </c>
      <c r="K37" s="52">
        <v>253</v>
      </c>
      <c r="L37" s="52">
        <v>90</v>
      </c>
      <c r="M37" s="52">
        <v>654</v>
      </c>
      <c r="N37" s="106" t="s">
        <v>905</v>
      </c>
    </row>
    <row r="38" spans="2:22" ht="23.25" thickBot="1">
      <c r="B38" s="1519" t="s">
        <v>906</v>
      </c>
      <c r="C38" s="26">
        <v>63</v>
      </c>
      <c r="D38" s="304">
        <v>74</v>
      </c>
      <c r="E38" s="304">
        <v>73</v>
      </c>
      <c r="F38" s="52">
        <v>350</v>
      </c>
      <c r="G38" s="52">
        <v>563</v>
      </c>
      <c r="H38" s="52">
        <v>352</v>
      </c>
      <c r="I38" s="52">
        <v>419</v>
      </c>
      <c r="J38" s="52">
        <v>209</v>
      </c>
      <c r="K38" s="52">
        <v>34</v>
      </c>
      <c r="L38" s="52">
        <v>13</v>
      </c>
      <c r="M38" s="52">
        <v>31</v>
      </c>
      <c r="N38" s="106" t="s">
        <v>907</v>
      </c>
    </row>
    <row r="39" spans="2:22" ht="15.75" thickBot="1">
      <c r="B39" s="325"/>
      <c r="C39" s="26"/>
      <c r="D39" s="304"/>
      <c r="E39" s="304"/>
      <c r="F39" s="52"/>
      <c r="G39" s="52"/>
      <c r="H39" s="52"/>
      <c r="I39" s="52"/>
      <c r="J39" s="52"/>
      <c r="K39" s="52"/>
      <c r="L39" s="52"/>
      <c r="M39" s="52"/>
      <c r="N39" s="106"/>
    </row>
    <row r="40" spans="2:22" ht="15.75" thickBot="1">
      <c r="B40" s="670" t="s">
        <v>86</v>
      </c>
      <c r="C40" s="1474">
        <v>885</v>
      </c>
      <c r="D40" s="1476">
        <v>935</v>
      </c>
      <c r="E40" s="1476">
        <v>1391</v>
      </c>
      <c r="F40" s="1513">
        <v>1376</v>
      </c>
      <c r="G40" s="1513">
        <v>2282</v>
      </c>
      <c r="H40" s="1513">
        <v>1845</v>
      </c>
      <c r="I40" s="1513">
        <v>1563</v>
      </c>
      <c r="J40" s="1513">
        <v>1334</v>
      </c>
      <c r="K40" s="1513">
        <v>3106</v>
      </c>
      <c r="L40" s="1513">
        <v>1292</v>
      </c>
      <c r="M40" s="1513">
        <v>1563</v>
      </c>
      <c r="N40" s="1514" t="s">
        <v>908</v>
      </c>
      <c r="Q40" s="671"/>
    </row>
    <row r="41" spans="2:22" ht="15.75" thickBot="1">
      <c r="B41" s="1519" t="s">
        <v>160</v>
      </c>
      <c r="C41" s="26">
        <v>177</v>
      </c>
      <c r="D41" s="304">
        <v>161</v>
      </c>
      <c r="E41" s="304">
        <v>285</v>
      </c>
      <c r="F41" s="52">
        <v>258</v>
      </c>
      <c r="G41" s="52">
        <v>901</v>
      </c>
      <c r="H41" s="52">
        <v>368</v>
      </c>
      <c r="I41" s="52">
        <v>545</v>
      </c>
      <c r="J41" s="52">
        <v>540</v>
      </c>
      <c r="K41" s="52">
        <v>1217</v>
      </c>
      <c r="L41" s="52">
        <v>890</v>
      </c>
      <c r="M41" s="52">
        <v>954</v>
      </c>
      <c r="N41" s="106" t="s">
        <v>160</v>
      </c>
      <c r="Q41" s="27"/>
    </row>
    <row r="42" spans="2:22" ht="15.75" thickBot="1">
      <c r="B42" s="1519" t="s">
        <v>389</v>
      </c>
      <c r="C42" s="26">
        <v>95</v>
      </c>
      <c r="D42" s="304">
        <v>58</v>
      </c>
      <c r="E42" s="304">
        <v>21</v>
      </c>
      <c r="F42" s="52">
        <v>66</v>
      </c>
      <c r="G42" s="52">
        <v>322</v>
      </c>
      <c r="H42" s="52">
        <v>52</v>
      </c>
      <c r="I42" s="52">
        <v>25</v>
      </c>
      <c r="J42" s="52">
        <v>42</v>
      </c>
      <c r="K42" s="52">
        <v>11</v>
      </c>
      <c r="L42" s="52">
        <v>15</v>
      </c>
      <c r="M42" s="52">
        <v>27</v>
      </c>
      <c r="N42" s="106" t="s">
        <v>909</v>
      </c>
      <c r="P42" s="27"/>
      <c r="Q42" s="27"/>
    </row>
    <row r="43" spans="2:22" ht="15.75" thickBot="1">
      <c r="B43" s="1519" t="s">
        <v>903</v>
      </c>
      <c r="C43" s="26">
        <v>88</v>
      </c>
      <c r="D43" s="304">
        <v>433</v>
      </c>
      <c r="E43" s="304">
        <v>795</v>
      </c>
      <c r="F43" s="52">
        <v>389</v>
      </c>
      <c r="G43" s="52">
        <v>98</v>
      </c>
      <c r="H43" s="52">
        <v>130</v>
      </c>
      <c r="I43" s="52">
        <v>340</v>
      </c>
      <c r="J43" s="52">
        <v>118</v>
      </c>
      <c r="K43" s="52">
        <v>26</v>
      </c>
      <c r="L43" s="52">
        <v>83</v>
      </c>
      <c r="M43" s="52">
        <v>110</v>
      </c>
      <c r="N43" s="106" t="s">
        <v>903</v>
      </c>
    </row>
    <row r="44" spans="2:22" ht="15.75" thickBot="1">
      <c r="B44" s="1519" t="s">
        <v>901</v>
      </c>
      <c r="C44" s="26">
        <v>49</v>
      </c>
      <c r="D44" s="304" t="s">
        <v>79</v>
      </c>
      <c r="E44" s="304">
        <v>13</v>
      </c>
      <c r="F44" s="52">
        <v>17</v>
      </c>
      <c r="G44" s="52">
        <v>13</v>
      </c>
      <c r="H44" s="52">
        <v>44</v>
      </c>
      <c r="I44" s="52">
        <v>37</v>
      </c>
      <c r="J44" s="52">
        <v>3</v>
      </c>
      <c r="K44" s="52">
        <v>1</v>
      </c>
      <c r="L44" s="52">
        <v>9</v>
      </c>
      <c r="M44" s="52" t="s">
        <v>79</v>
      </c>
      <c r="N44" s="106" t="s">
        <v>901</v>
      </c>
    </row>
    <row r="45" spans="2:22" ht="15.75" thickBot="1">
      <c r="B45" s="325" t="s">
        <v>243</v>
      </c>
      <c r="C45" s="26">
        <v>24</v>
      </c>
      <c r="D45" s="304">
        <v>2</v>
      </c>
      <c r="E45" s="304" t="s">
        <v>79</v>
      </c>
      <c r="F45" s="304" t="s">
        <v>79</v>
      </c>
      <c r="G45" s="304">
        <v>11</v>
      </c>
      <c r="H45" s="304" t="s">
        <v>79</v>
      </c>
      <c r="I45" s="304">
        <v>9</v>
      </c>
      <c r="J45" s="304" t="s">
        <v>79</v>
      </c>
      <c r="K45" s="304" t="s">
        <v>79</v>
      </c>
      <c r="L45" s="304" t="s">
        <v>79</v>
      </c>
      <c r="M45" s="304" t="s">
        <v>79</v>
      </c>
      <c r="N45" s="325" t="s">
        <v>2255</v>
      </c>
      <c r="Q45" s="223"/>
    </row>
    <row r="46" spans="2:22" ht="15.75" thickBot="1">
      <c r="B46" s="1519" t="s">
        <v>134</v>
      </c>
      <c r="C46" s="26">
        <v>20</v>
      </c>
      <c r="D46" s="304" t="s">
        <v>79</v>
      </c>
      <c r="E46" s="304">
        <v>197</v>
      </c>
      <c r="F46" s="52">
        <v>55</v>
      </c>
      <c r="G46" s="52">
        <v>11</v>
      </c>
      <c r="H46" s="52">
        <v>11</v>
      </c>
      <c r="I46" s="52">
        <v>233</v>
      </c>
      <c r="J46" s="52">
        <v>10</v>
      </c>
      <c r="K46" s="52">
        <v>176</v>
      </c>
      <c r="L46" s="52">
        <v>2</v>
      </c>
      <c r="M46" s="52">
        <v>21</v>
      </c>
      <c r="N46" s="106" t="s">
        <v>900</v>
      </c>
    </row>
    <row r="47" spans="2:22" ht="15.75" thickBot="1">
      <c r="B47" s="1519" t="s">
        <v>241</v>
      </c>
      <c r="C47" s="26">
        <v>11</v>
      </c>
      <c r="D47" s="304">
        <v>6</v>
      </c>
      <c r="E47" s="304">
        <v>1</v>
      </c>
      <c r="F47" s="52">
        <v>24</v>
      </c>
      <c r="G47" s="52">
        <v>34</v>
      </c>
      <c r="H47" s="52">
        <v>23</v>
      </c>
      <c r="I47" s="52" t="s">
        <v>79</v>
      </c>
      <c r="J47" s="52">
        <v>47</v>
      </c>
      <c r="K47" s="52">
        <v>18</v>
      </c>
      <c r="L47" s="52" t="s">
        <v>79</v>
      </c>
      <c r="M47" s="52" t="s">
        <v>79</v>
      </c>
      <c r="N47" s="106" t="s">
        <v>241</v>
      </c>
    </row>
    <row r="48" spans="2:22" ht="15.75" thickBot="1">
      <c r="B48" s="325" t="s">
        <v>2256</v>
      </c>
      <c r="C48" s="26">
        <v>10</v>
      </c>
      <c r="D48" s="304" t="s">
        <v>79</v>
      </c>
      <c r="E48" s="304" t="s">
        <v>79</v>
      </c>
      <c r="F48" s="304">
        <v>10</v>
      </c>
      <c r="G48" s="304">
        <v>1</v>
      </c>
      <c r="H48" s="304" t="s">
        <v>79</v>
      </c>
      <c r="I48" s="304">
        <v>8</v>
      </c>
      <c r="J48" s="304">
        <v>10</v>
      </c>
      <c r="K48" s="304" t="s">
        <v>79</v>
      </c>
      <c r="L48" s="304" t="s">
        <v>79</v>
      </c>
      <c r="M48" s="304" t="s">
        <v>79</v>
      </c>
      <c r="N48" s="325" t="s">
        <v>2256</v>
      </c>
    </row>
    <row r="49" spans="2:14" ht="15.75" thickBot="1">
      <c r="B49" s="325" t="s">
        <v>218</v>
      </c>
      <c r="C49" s="26">
        <v>10</v>
      </c>
      <c r="D49" s="304" t="s">
        <v>79</v>
      </c>
      <c r="E49" s="304" t="s">
        <v>79</v>
      </c>
      <c r="F49" s="304">
        <v>3</v>
      </c>
      <c r="G49" s="304">
        <v>3</v>
      </c>
      <c r="H49" s="304">
        <v>4</v>
      </c>
      <c r="I49" s="304">
        <v>3</v>
      </c>
      <c r="J49" s="304" t="s">
        <v>79</v>
      </c>
      <c r="K49" s="304" t="s">
        <v>79</v>
      </c>
      <c r="L49" s="304" t="s">
        <v>79</v>
      </c>
      <c r="M49" s="304" t="s">
        <v>79</v>
      </c>
      <c r="N49" s="325" t="s">
        <v>218</v>
      </c>
    </row>
    <row r="50" spans="2:14" ht="15.75" thickBot="1">
      <c r="B50" s="325" t="s">
        <v>149</v>
      </c>
      <c r="C50" s="26">
        <v>7</v>
      </c>
      <c r="D50" s="304" t="s">
        <v>79</v>
      </c>
      <c r="E50" s="304" t="s">
        <v>79</v>
      </c>
      <c r="F50" s="304">
        <v>15</v>
      </c>
      <c r="G50" s="304">
        <v>5</v>
      </c>
      <c r="H50" s="304" t="s">
        <v>79</v>
      </c>
      <c r="I50" s="304">
        <v>13</v>
      </c>
      <c r="J50" s="304">
        <v>20</v>
      </c>
      <c r="K50" s="304" t="s">
        <v>79</v>
      </c>
      <c r="L50" s="304" t="s">
        <v>79</v>
      </c>
      <c r="M50" s="304" t="s">
        <v>79</v>
      </c>
      <c r="N50" s="325" t="s">
        <v>2257</v>
      </c>
    </row>
    <row r="51" spans="2:14" ht="15.75" thickBot="1">
      <c r="B51" s="325" t="s">
        <v>136</v>
      </c>
      <c r="C51" s="26">
        <v>5</v>
      </c>
      <c r="D51" s="304">
        <v>2</v>
      </c>
      <c r="E51" s="304" t="s">
        <v>79</v>
      </c>
      <c r="F51" s="304" t="s">
        <v>79</v>
      </c>
      <c r="G51" s="304" t="s">
        <v>79</v>
      </c>
      <c r="H51" s="304" t="s">
        <v>79</v>
      </c>
      <c r="I51" s="304" t="s">
        <v>79</v>
      </c>
      <c r="J51" s="304" t="s">
        <v>79</v>
      </c>
      <c r="K51" s="304" t="s">
        <v>79</v>
      </c>
      <c r="L51" s="304" t="s">
        <v>79</v>
      </c>
      <c r="M51" s="304" t="s">
        <v>79</v>
      </c>
      <c r="N51" s="325" t="s">
        <v>2254</v>
      </c>
    </row>
    <row r="52" spans="2:14" ht="15.75" thickBot="1">
      <c r="B52" s="325" t="s">
        <v>138</v>
      </c>
      <c r="C52" s="26">
        <v>2</v>
      </c>
      <c r="D52" s="304" t="s">
        <v>79</v>
      </c>
      <c r="E52" s="304" t="s">
        <v>79</v>
      </c>
      <c r="F52" s="304" t="s">
        <v>79</v>
      </c>
      <c r="G52" s="304">
        <v>1</v>
      </c>
      <c r="H52" s="304" t="s">
        <v>79</v>
      </c>
      <c r="I52" s="304" t="s">
        <v>79</v>
      </c>
      <c r="J52" s="304" t="s">
        <v>79</v>
      </c>
      <c r="K52" s="304" t="s">
        <v>79</v>
      </c>
      <c r="L52" s="304" t="s">
        <v>79</v>
      </c>
      <c r="M52" s="304" t="s">
        <v>79</v>
      </c>
      <c r="N52" s="325" t="s">
        <v>902</v>
      </c>
    </row>
    <row r="53" spans="2:14" ht="23.25" thickBot="1">
      <c r="B53" s="106" t="s">
        <v>904</v>
      </c>
      <c r="C53" s="26">
        <v>287</v>
      </c>
      <c r="D53" s="304">
        <v>117</v>
      </c>
      <c r="E53" s="304">
        <v>11</v>
      </c>
      <c r="F53" s="52">
        <v>433</v>
      </c>
      <c r="G53" s="52">
        <v>764</v>
      </c>
      <c r="H53" s="52">
        <v>1118</v>
      </c>
      <c r="I53" s="52">
        <v>234</v>
      </c>
      <c r="J53" s="52">
        <v>319</v>
      </c>
      <c r="K53" s="52">
        <v>1474</v>
      </c>
      <c r="L53" s="52">
        <v>168</v>
      </c>
      <c r="M53" s="52">
        <v>36</v>
      </c>
      <c r="N53" s="106" t="s">
        <v>905</v>
      </c>
    </row>
    <row r="54" spans="2:14" ht="22.5">
      <c r="B54" s="122" t="s">
        <v>906</v>
      </c>
      <c r="C54" s="405">
        <v>101</v>
      </c>
      <c r="D54" s="324">
        <v>156</v>
      </c>
      <c r="E54" s="324">
        <v>68</v>
      </c>
      <c r="F54" s="151">
        <v>87</v>
      </c>
      <c r="G54" s="151">
        <v>118</v>
      </c>
      <c r="H54" s="151">
        <v>79</v>
      </c>
      <c r="I54" s="151">
        <v>96</v>
      </c>
      <c r="J54" s="151">
        <v>133</v>
      </c>
      <c r="K54" s="151">
        <v>155</v>
      </c>
      <c r="L54" s="151">
        <v>109</v>
      </c>
      <c r="M54" s="151">
        <v>269</v>
      </c>
      <c r="N54" s="122" t="s">
        <v>907</v>
      </c>
    </row>
    <row r="55" spans="2:14">
      <c r="B55" s="672" t="s">
        <v>72</v>
      </c>
      <c r="C55" s="673">
        <v>7464</v>
      </c>
      <c r="D55" s="673">
        <v>5217</v>
      </c>
      <c r="E55" s="673">
        <v>9316</v>
      </c>
      <c r="F55" s="673">
        <v>7509</v>
      </c>
      <c r="G55" s="673">
        <v>9986</v>
      </c>
      <c r="H55" s="673">
        <v>8454</v>
      </c>
      <c r="I55" s="673">
        <v>7724</v>
      </c>
      <c r="J55" s="673">
        <v>6729</v>
      </c>
      <c r="K55" s="673">
        <v>9328</v>
      </c>
      <c r="L55" s="673">
        <v>6682</v>
      </c>
      <c r="M55" s="673">
        <v>6629</v>
      </c>
      <c r="N55" s="281" t="s">
        <v>910</v>
      </c>
    </row>
    <row r="56" spans="2:14">
      <c r="B56" s="674" t="s">
        <v>911</v>
      </c>
      <c r="C56" s="27"/>
      <c r="D56" s="27"/>
      <c r="E56" s="27"/>
      <c r="F56" s="27"/>
      <c r="G56" s="27"/>
      <c r="H56" s="27"/>
      <c r="I56" s="27"/>
    </row>
    <row r="57" spans="2:14">
      <c r="B57" s="280" t="s">
        <v>2258</v>
      </c>
      <c r="C57" s="27"/>
      <c r="D57" s="27"/>
      <c r="E57" s="27"/>
      <c r="F57" s="27"/>
      <c r="G57" s="27"/>
      <c r="H57" s="27"/>
      <c r="I57" s="27"/>
      <c r="J57" s="27"/>
    </row>
    <row r="58" spans="2:14">
      <c r="B58" s="675"/>
      <c r="C58" s="27"/>
      <c r="D58" s="27"/>
      <c r="E58" s="27"/>
      <c r="F58" s="27"/>
      <c r="G58" s="27"/>
      <c r="H58" s="27"/>
      <c r="I58" s="27"/>
    </row>
    <row r="59" spans="2:14">
      <c r="B59" s="675"/>
      <c r="C59" s="27"/>
      <c r="D59" s="27"/>
      <c r="E59" s="27"/>
      <c r="F59" s="27"/>
      <c r="G59" s="27"/>
      <c r="H59" s="27"/>
      <c r="I59" s="27"/>
    </row>
    <row r="60" spans="2:14" ht="15.75">
      <c r="B60" s="105" t="s">
        <v>155</v>
      </c>
      <c r="C60" s="27"/>
      <c r="D60" s="27"/>
      <c r="E60" s="27"/>
      <c r="F60" s="27"/>
      <c r="G60" s="27"/>
      <c r="H60" s="27"/>
      <c r="I60" s="27"/>
    </row>
    <row r="61" spans="2:14">
      <c r="B61" s="116" t="s">
        <v>912</v>
      </c>
      <c r="C61" s="1516"/>
      <c r="D61" s="1516"/>
      <c r="E61" s="1516"/>
      <c r="F61" s="1516"/>
      <c r="G61" s="1516"/>
      <c r="H61" s="1516"/>
      <c r="I61" s="1516"/>
      <c r="J61" s="186"/>
    </row>
    <row r="62" spans="2:14">
      <c r="B62" s="281"/>
      <c r="C62" s="159">
        <v>2021</v>
      </c>
      <c r="D62" s="159">
        <v>2020</v>
      </c>
      <c r="E62" s="159">
        <v>2019</v>
      </c>
      <c r="F62" s="159">
        <v>2018</v>
      </c>
      <c r="G62" s="159">
        <v>2017</v>
      </c>
      <c r="H62" s="159">
        <v>2016</v>
      </c>
      <c r="I62" s="159">
        <v>2015</v>
      </c>
      <c r="J62" s="159">
        <v>2014</v>
      </c>
    </row>
    <row r="63" spans="2:14" ht="15.75" thickBot="1">
      <c r="B63" s="1514" t="s">
        <v>95</v>
      </c>
      <c r="C63" s="1474">
        <v>3968</v>
      </c>
      <c r="D63" s="1476">
        <v>3220</v>
      </c>
      <c r="E63" s="1513">
        <v>4267</v>
      </c>
      <c r="F63" s="1513">
        <v>4428</v>
      </c>
      <c r="G63" s="1513">
        <v>4915</v>
      </c>
      <c r="H63" s="1513">
        <v>4561</v>
      </c>
      <c r="I63" s="1513">
        <v>4503</v>
      </c>
      <c r="J63" s="1513">
        <v>3478</v>
      </c>
    </row>
    <row r="64" spans="2:14" ht="15.75" thickBot="1">
      <c r="B64" s="106" t="s">
        <v>134</v>
      </c>
      <c r="C64" s="26">
        <v>3633</v>
      </c>
      <c r="D64" s="304">
        <v>2558</v>
      </c>
      <c r="E64" s="52">
        <v>3242</v>
      </c>
      <c r="F64" s="52">
        <v>3115</v>
      </c>
      <c r="G64" s="52">
        <v>3477</v>
      </c>
      <c r="H64" s="52">
        <v>3800</v>
      </c>
      <c r="I64" s="52">
        <v>3771</v>
      </c>
      <c r="J64" s="52">
        <v>2557</v>
      </c>
      <c r="K64" s="223"/>
      <c r="L64" s="223"/>
    </row>
    <row r="65" spans="2:12" ht="15.75" thickBot="1">
      <c r="B65" s="106" t="s">
        <v>138</v>
      </c>
      <c r="C65" s="26">
        <v>142</v>
      </c>
      <c r="D65" s="304">
        <v>282</v>
      </c>
      <c r="E65" s="304">
        <v>123</v>
      </c>
      <c r="F65" s="52">
        <v>154</v>
      </c>
      <c r="G65" s="52">
        <v>140</v>
      </c>
      <c r="H65" s="52">
        <v>190</v>
      </c>
      <c r="I65" s="52">
        <v>142</v>
      </c>
      <c r="J65" s="52">
        <v>186</v>
      </c>
      <c r="K65" s="223"/>
      <c r="L65" s="223"/>
    </row>
    <row r="66" spans="2:12" ht="15.75" thickBot="1">
      <c r="B66" s="325" t="s">
        <v>160</v>
      </c>
      <c r="C66" s="26">
        <v>47.9</v>
      </c>
      <c r="D66" s="304">
        <v>22</v>
      </c>
      <c r="E66" s="304">
        <v>58</v>
      </c>
      <c r="F66" s="304">
        <v>26</v>
      </c>
      <c r="G66" s="304">
        <v>102</v>
      </c>
      <c r="H66" s="304">
        <v>79</v>
      </c>
      <c r="I66" s="304">
        <v>99</v>
      </c>
      <c r="J66" s="52">
        <v>68</v>
      </c>
      <c r="K66" s="223"/>
      <c r="L66" s="223"/>
    </row>
    <row r="67" spans="2:12" ht="15.75" thickBot="1">
      <c r="B67" s="325" t="s">
        <v>136</v>
      </c>
      <c r="C67" s="26">
        <v>28.9</v>
      </c>
      <c r="D67" s="304">
        <v>18</v>
      </c>
      <c r="E67" s="304">
        <v>28</v>
      </c>
      <c r="F67" s="304">
        <v>23</v>
      </c>
      <c r="G67" s="304">
        <v>92</v>
      </c>
      <c r="H67" s="304">
        <v>11</v>
      </c>
      <c r="I67" s="304">
        <v>35</v>
      </c>
      <c r="J67" s="52">
        <v>20</v>
      </c>
      <c r="K67" s="223"/>
      <c r="L67" s="223"/>
    </row>
    <row r="68" spans="2:12" ht="15.75" thickBot="1">
      <c r="B68" s="325" t="s">
        <v>241</v>
      </c>
      <c r="C68" s="26">
        <v>10.4</v>
      </c>
      <c r="D68" s="304">
        <v>2.2000000000000002</v>
      </c>
      <c r="E68" s="304">
        <v>140.6</v>
      </c>
      <c r="F68" s="52">
        <v>2.9</v>
      </c>
      <c r="G68" s="52">
        <v>3.2</v>
      </c>
      <c r="H68" s="52">
        <v>1.6</v>
      </c>
      <c r="I68" s="52">
        <v>10.9</v>
      </c>
      <c r="J68" s="52">
        <v>3.4</v>
      </c>
      <c r="K68" s="223"/>
      <c r="L68" s="223"/>
    </row>
    <row r="69" spans="2:12" ht="15.75" thickBot="1">
      <c r="B69" s="325" t="s">
        <v>903</v>
      </c>
      <c r="C69" s="26">
        <v>10.199999999999999</v>
      </c>
      <c r="D69" s="304">
        <v>6.7</v>
      </c>
      <c r="E69" s="304">
        <v>7.2</v>
      </c>
      <c r="F69" s="75">
        <v>0</v>
      </c>
      <c r="G69" s="52">
        <v>1.8</v>
      </c>
      <c r="H69" s="75">
        <v>0</v>
      </c>
      <c r="I69" s="52">
        <v>11.5</v>
      </c>
      <c r="J69" s="52">
        <v>3.6</v>
      </c>
      <c r="K69" s="223"/>
      <c r="L69" s="223"/>
    </row>
    <row r="70" spans="2:12" ht="15.75" thickBot="1">
      <c r="B70" s="325" t="s">
        <v>218</v>
      </c>
      <c r="C70" s="26">
        <v>6.3</v>
      </c>
      <c r="D70" s="304">
        <v>26.9</v>
      </c>
      <c r="E70" s="304">
        <v>161.1</v>
      </c>
      <c r="F70" s="304">
        <v>6.2</v>
      </c>
      <c r="G70" s="304">
        <v>9.9</v>
      </c>
      <c r="H70" s="193">
        <v>0</v>
      </c>
      <c r="I70" s="304">
        <v>7.1</v>
      </c>
      <c r="J70" s="52">
        <v>4</v>
      </c>
      <c r="K70" s="223"/>
      <c r="L70" s="223"/>
    </row>
    <row r="71" spans="2:12" ht="15.75" thickBot="1">
      <c r="B71" s="325" t="s">
        <v>901</v>
      </c>
      <c r="C71" s="26">
        <v>5.7</v>
      </c>
      <c r="D71" s="304">
        <v>14</v>
      </c>
      <c r="E71" s="304">
        <v>186.2</v>
      </c>
      <c r="F71" s="304">
        <v>1.6</v>
      </c>
      <c r="G71" s="304">
        <v>8.9</v>
      </c>
      <c r="H71" s="304">
        <v>3</v>
      </c>
      <c r="I71" s="193">
        <v>0</v>
      </c>
      <c r="J71" s="75">
        <v>0</v>
      </c>
      <c r="K71" s="223"/>
      <c r="L71" s="223"/>
    </row>
    <row r="72" spans="2:12" ht="15.75" thickBot="1">
      <c r="B72" s="325" t="s">
        <v>389</v>
      </c>
      <c r="C72" s="26">
        <v>3</v>
      </c>
      <c r="D72" s="193">
        <v>0</v>
      </c>
      <c r="E72" s="193">
        <v>0</v>
      </c>
      <c r="F72" s="304">
        <v>1.4</v>
      </c>
      <c r="G72" s="304">
        <v>41.5</v>
      </c>
      <c r="H72" s="304">
        <v>8.8000000000000007</v>
      </c>
      <c r="I72" s="304">
        <v>2.4</v>
      </c>
      <c r="J72" s="52">
        <v>1.6</v>
      </c>
    </row>
    <row r="73" spans="2:12" ht="15.75" thickBot="1">
      <c r="B73" s="325" t="s">
        <v>150</v>
      </c>
      <c r="C73" s="1520">
        <f>C63-(SUM(C64:C72))</f>
        <v>80.599999999999909</v>
      </c>
      <c r="D73" s="435">
        <f t="shared" ref="D73:J73" si="0">D63-(SUM(D64:D72))</f>
        <v>290.20000000000027</v>
      </c>
      <c r="E73" s="435">
        <f t="shared" si="0"/>
        <v>320.90000000000055</v>
      </c>
      <c r="F73" s="435">
        <f t="shared" si="0"/>
        <v>1097.9000000000001</v>
      </c>
      <c r="G73" s="435">
        <f t="shared" si="0"/>
        <v>1038.6999999999998</v>
      </c>
      <c r="H73" s="435">
        <f t="shared" si="0"/>
        <v>467.59999999999991</v>
      </c>
      <c r="I73" s="435">
        <f t="shared" si="0"/>
        <v>424.09999999999991</v>
      </c>
      <c r="J73" s="435">
        <f t="shared" si="0"/>
        <v>634.40000000000009</v>
      </c>
      <c r="K73" s="223"/>
      <c r="L73" s="223"/>
    </row>
    <row r="74" spans="2:12" ht="15.75" thickBot="1">
      <c r="B74" s="670" t="s">
        <v>86</v>
      </c>
      <c r="C74" s="1474">
        <v>448</v>
      </c>
      <c r="D74" s="1476">
        <v>579</v>
      </c>
      <c r="E74" s="1476">
        <v>974</v>
      </c>
      <c r="F74" s="1513">
        <v>628</v>
      </c>
      <c r="G74" s="1513">
        <v>1944</v>
      </c>
      <c r="H74" s="1513">
        <v>1033</v>
      </c>
      <c r="I74" s="1513">
        <v>1416</v>
      </c>
      <c r="J74" s="1513">
        <v>1322</v>
      </c>
    </row>
    <row r="75" spans="2:12" ht="15.75" thickBot="1">
      <c r="B75" s="325" t="s">
        <v>160</v>
      </c>
      <c r="C75" s="26">
        <v>236.4</v>
      </c>
      <c r="D75" s="304">
        <v>193</v>
      </c>
      <c r="E75" s="304">
        <v>285</v>
      </c>
      <c r="F75" s="304">
        <v>273</v>
      </c>
      <c r="G75" s="304">
        <v>1079</v>
      </c>
      <c r="H75" s="304">
        <v>498</v>
      </c>
      <c r="I75" s="304">
        <v>956</v>
      </c>
      <c r="J75" s="52">
        <v>269</v>
      </c>
    </row>
    <row r="76" spans="2:12" ht="15.75" thickBot="1">
      <c r="B76" s="325" t="s">
        <v>903</v>
      </c>
      <c r="C76" s="26">
        <v>71.599999999999994</v>
      </c>
      <c r="D76" s="304">
        <v>360</v>
      </c>
      <c r="E76" s="304">
        <v>542</v>
      </c>
      <c r="F76" s="304">
        <v>176</v>
      </c>
      <c r="G76" s="304">
        <v>48</v>
      </c>
      <c r="H76" s="304">
        <v>103</v>
      </c>
      <c r="I76" s="304">
        <v>171</v>
      </c>
      <c r="J76" s="52">
        <v>53</v>
      </c>
    </row>
    <row r="77" spans="2:12" ht="15.75" thickBot="1">
      <c r="B77" s="325" t="s">
        <v>389</v>
      </c>
      <c r="C77" s="26">
        <v>24.3</v>
      </c>
      <c r="D77" s="304">
        <v>4</v>
      </c>
      <c r="E77" s="304">
        <v>6</v>
      </c>
      <c r="F77" s="304">
        <v>22</v>
      </c>
      <c r="G77" s="52">
        <v>481</v>
      </c>
      <c r="H77" s="52">
        <v>17</v>
      </c>
      <c r="I77" s="52">
        <v>6</v>
      </c>
      <c r="J77" s="52">
        <v>3</v>
      </c>
    </row>
    <row r="78" spans="2:12" ht="15.75" thickBot="1">
      <c r="B78" s="325" t="s">
        <v>134</v>
      </c>
      <c r="C78" s="26">
        <v>15</v>
      </c>
      <c r="D78" s="193">
        <v>0</v>
      </c>
      <c r="E78" s="304">
        <v>103.5</v>
      </c>
      <c r="F78" s="304">
        <v>4.5</v>
      </c>
      <c r="G78" s="304">
        <v>7.2</v>
      </c>
      <c r="H78" s="304">
        <v>4.5999999999999996</v>
      </c>
      <c r="I78" s="304">
        <v>132.6</v>
      </c>
      <c r="J78" s="52">
        <v>6.45</v>
      </c>
    </row>
    <row r="79" spans="2:12" ht="15.75" thickBot="1">
      <c r="B79" s="325" t="s">
        <v>149</v>
      </c>
      <c r="C79" s="26">
        <v>8.5</v>
      </c>
      <c r="D79" s="193">
        <v>0</v>
      </c>
      <c r="E79" s="193">
        <v>0</v>
      </c>
      <c r="F79" s="193">
        <v>0</v>
      </c>
      <c r="G79" s="75">
        <v>0</v>
      </c>
      <c r="H79" s="75">
        <v>0</v>
      </c>
      <c r="I79" s="75">
        <v>0</v>
      </c>
      <c r="J79" s="52">
        <v>0.8</v>
      </c>
    </row>
    <row r="80" spans="2:12" ht="15.75" thickBot="1">
      <c r="B80" s="325" t="s">
        <v>2256</v>
      </c>
      <c r="C80" s="26">
        <v>5.8</v>
      </c>
      <c r="D80" s="193">
        <v>0</v>
      </c>
      <c r="E80" s="193">
        <v>0</v>
      </c>
      <c r="F80" s="193">
        <v>0</v>
      </c>
      <c r="G80" s="75">
        <v>0</v>
      </c>
      <c r="H80" s="75">
        <v>0</v>
      </c>
      <c r="I80" s="52">
        <v>1</v>
      </c>
      <c r="J80" s="52">
        <v>1.1000000000000001</v>
      </c>
    </row>
    <row r="81" spans="2:12" ht="15.75" thickBot="1">
      <c r="B81" s="325" t="s">
        <v>218</v>
      </c>
      <c r="C81" s="26">
        <v>5.3</v>
      </c>
      <c r="D81" s="304" t="s">
        <v>79</v>
      </c>
      <c r="E81" s="304" t="s">
        <v>79</v>
      </c>
      <c r="F81" s="304">
        <v>6.7</v>
      </c>
      <c r="G81" s="304">
        <v>3.1</v>
      </c>
      <c r="H81" s="304">
        <v>2.2000000000000002</v>
      </c>
      <c r="I81" s="304">
        <v>1.5</v>
      </c>
      <c r="J81" s="52">
        <v>3.2</v>
      </c>
    </row>
    <row r="82" spans="2:12" ht="15.75" thickBot="1">
      <c r="B82" s="325" t="s">
        <v>241</v>
      </c>
      <c r="C82" s="26">
        <v>4.5</v>
      </c>
      <c r="D82" s="304">
        <v>1.2</v>
      </c>
      <c r="E82" s="304">
        <v>1.7</v>
      </c>
      <c r="F82" s="304">
        <v>2.9</v>
      </c>
      <c r="G82" s="304">
        <v>33.9</v>
      </c>
      <c r="H82" s="304">
        <v>21.9</v>
      </c>
      <c r="I82" s="193">
        <v>0</v>
      </c>
      <c r="J82" s="52">
        <v>22.7</v>
      </c>
    </row>
    <row r="83" spans="2:12" ht="15.75" thickBot="1">
      <c r="B83" s="325" t="s">
        <v>901</v>
      </c>
      <c r="C83" s="26">
        <v>3.3</v>
      </c>
      <c r="D83" s="304" t="s">
        <v>79</v>
      </c>
      <c r="E83" s="304">
        <v>10</v>
      </c>
      <c r="F83" s="304">
        <v>1.4</v>
      </c>
      <c r="G83" s="304">
        <v>4.0999999999999996</v>
      </c>
      <c r="H83" s="304">
        <v>6.8</v>
      </c>
      <c r="I83" s="304">
        <v>22.8</v>
      </c>
      <c r="J83" s="52">
        <v>4.9000000000000004</v>
      </c>
    </row>
    <row r="84" spans="2:12" ht="15.75" thickBot="1">
      <c r="B84" s="325" t="s">
        <v>243</v>
      </c>
      <c r="C84" s="26">
        <v>2.9</v>
      </c>
      <c r="D84" s="304">
        <v>2.2000000000000002</v>
      </c>
      <c r="E84" s="304" t="s">
        <v>79</v>
      </c>
      <c r="F84" s="304">
        <v>12.6</v>
      </c>
      <c r="G84" s="304">
        <v>6.8</v>
      </c>
      <c r="H84" s="304">
        <v>13.5</v>
      </c>
      <c r="I84" s="304">
        <v>7.6</v>
      </c>
      <c r="J84" s="52">
        <v>5</v>
      </c>
    </row>
    <row r="85" spans="2:12" ht="15.75" thickBot="1">
      <c r="B85" s="325" t="s">
        <v>136</v>
      </c>
      <c r="C85" s="26">
        <v>1.8</v>
      </c>
      <c r="D85" s="304">
        <v>2.1</v>
      </c>
      <c r="E85" s="304" t="s">
        <v>79</v>
      </c>
      <c r="F85" s="304" t="s">
        <v>79</v>
      </c>
      <c r="G85" s="304" t="s">
        <v>79</v>
      </c>
      <c r="H85" s="304" t="s">
        <v>79</v>
      </c>
      <c r="I85" s="304" t="s">
        <v>79</v>
      </c>
      <c r="J85" s="52" t="s">
        <v>79</v>
      </c>
    </row>
    <row r="86" spans="2:12" ht="15.75" thickBot="1">
      <c r="B86" s="325" t="s">
        <v>138</v>
      </c>
      <c r="C86" s="26">
        <v>0.6</v>
      </c>
      <c r="D86" s="304" t="s">
        <v>79</v>
      </c>
      <c r="E86" s="304" t="s">
        <v>79</v>
      </c>
      <c r="F86" s="304" t="s">
        <v>79</v>
      </c>
      <c r="G86" s="304">
        <v>1</v>
      </c>
      <c r="H86" s="304" t="s">
        <v>79</v>
      </c>
      <c r="I86" s="304" t="s">
        <v>79</v>
      </c>
      <c r="J86" s="52" t="s">
        <v>79</v>
      </c>
    </row>
    <row r="87" spans="2:12">
      <c r="B87" s="122" t="s">
        <v>150</v>
      </c>
      <c r="C87" s="405">
        <f>C74-(SUM(C75:C86))</f>
        <v>67.999999999999943</v>
      </c>
      <c r="D87" s="324">
        <f t="shared" ref="D87:J87" si="1">D74-(SUM(D75:D86))</f>
        <v>16.499999999999886</v>
      </c>
      <c r="E87" s="324">
        <f t="shared" si="1"/>
        <v>25.799999999999955</v>
      </c>
      <c r="F87" s="324">
        <f t="shared" si="1"/>
        <v>128.90000000000003</v>
      </c>
      <c r="G87" s="324">
        <f t="shared" si="1"/>
        <v>279.90000000000009</v>
      </c>
      <c r="H87" s="324">
        <f t="shared" si="1"/>
        <v>366</v>
      </c>
      <c r="I87" s="324">
        <f t="shared" si="1"/>
        <v>117.50000000000023</v>
      </c>
      <c r="J87" s="324">
        <f t="shared" si="1"/>
        <v>952.85</v>
      </c>
    </row>
    <row r="88" spans="2:12">
      <c r="B88" s="672" t="s">
        <v>72</v>
      </c>
      <c r="C88" s="673">
        <v>4416</v>
      </c>
      <c r="D88" s="673">
        <v>3799</v>
      </c>
      <c r="E88" s="673">
        <v>5241</v>
      </c>
      <c r="F88" s="673">
        <v>5056</v>
      </c>
      <c r="G88" s="673">
        <v>6859</v>
      </c>
      <c r="H88" s="673">
        <v>5595</v>
      </c>
      <c r="I88" s="673">
        <v>5919</v>
      </c>
      <c r="J88" s="673">
        <v>4800</v>
      </c>
    </row>
    <row r="89" spans="2:12">
      <c r="B89" s="49" t="s">
        <v>2258</v>
      </c>
    </row>
    <row r="90" spans="2:12">
      <c r="C90" s="27"/>
      <c r="D90" s="27"/>
      <c r="E90" s="27"/>
      <c r="F90" s="27"/>
      <c r="G90" s="27"/>
      <c r="H90" s="27"/>
      <c r="I90" s="27"/>
    </row>
    <row r="91" spans="2:12">
      <c r="C91" s="27"/>
      <c r="D91" s="27"/>
      <c r="E91" s="27"/>
      <c r="F91" s="27"/>
      <c r="G91" s="27"/>
      <c r="H91" s="27"/>
    </row>
    <row r="92" spans="2:12" ht="15.75">
      <c r="B92" s="108" t="s">
        <v>913</v>
      </c>
      <c r="C92" s="108"/>
      <c r="D92" s="108"/>
    </row>
    <row r="93" spans="2:12" ht="15.75">
      <c r="B93" s="108"/>
      <c r="C93" s="108"/>
      <c r="D93" s="108"/>
    </row>
    <row r="94" spans="2:12">
      <c r="B94" s="1382" t="s">
        <v>914</v>
      </c>
      <c r="C94" s="1382"/>
      <c r="D94" s="1382"/>
    </row>
    <row r="95" spans="2:12">
      <c r="B95" s="1382" t="s">
        <v>915</v>
      </c>
      <c r="C95" s="1382"/>
      <c r="D95" s="1382"/>
    </row>
    <row r="96" spans="2:12">
      <c r="F96" s="186"/>
      <c r="G96" s="186"/>
      <c r="H96" s="186"/>
      <c r="I96" s="186"/>
      <c r="J96" s="186"/>
      <c r="K96" s="186"/>
      <c r="L96" s="186"/>
    </row>
    <row r="97" spans="2:12">
      <c r="B97" s="1" t="s">
        <v>916</v>
      </c>
      <c r="C97" s="671"/>
      <c r="F97" s="186"/>
      <c r="G97" s="186"/>
      <c r="H97" s="186"/>
      <c r="I97" s="186"/>
      <c r="J97" s="186"/>
      <c r="K97" s="186"/>
      <c r="L97" s="186"/>
    </row>
    <row r="98" spans="2:12">
      <c r="B98" s="16" t="s">
        <v>155</v>
      </c>
      <c r="C98" s="1752" t="s">
        <v>917</v>
      </c>
      <c r="D98" s="1752"/>
      <c r="F98" s="186"/>
      <c r="G98" s="186"/>
      <c r="H98" s="186"/>
      <c r="I98" s="186"/>
      <c r="J98" s="186"/>
      <c r="K98" s="186"/>
      <c r="L98" s="186"/>
    </row>
    <row r="99" spans="2:12">
      <c r="B99" s="16"/>
      <c r="C99" s="481" t="s">
        <v>820</v>
      </c>
      <c r="D99" s="481" t="s">
        <v>918</v>
      </c>
      <c r="F99" s="186"/>
      <c r="G99" s="186"/>
      <c r="H99" s="186"/>
      <c r="I99" s="186"/>
      <c r="J99" s="186"/>
      <c r="K99" s="186"/>
      <c r="L99" s="186"/>
    </row>
    <row r="100" spans="2:12">
      <c r="B100" s="391" t="s">
        <v>72</v>
      </c>
      <c r="C100" s="676">
        <v>9328</v>
      </c>
      <c r="D100" s="481">
        <v>100</v>
      </c>
      <c r="F100" s="186"/>
      <c r="G100" s="186"/>
      <c r="H100" s="186"/>
      <c r="I100" s="186"/>
      <c r="J100" s="186"/>
      <c r="K100" s="186"/>
      <c r="L100" s="186"/>
    </row>
    <row r="101" spans="2:12">
      <c r="B101" s="677" t="s">
        <v>919</v>
      </c>
      <c r="C101" s="392">
        <v>6956</v>
      </c>
      <c r="D101" s="678">
        <f>C101/$C$100*100</f>
        <v>74.57118353344768</v>
      </c>
      <c r="F101" s="186"/>
      <c r="G101" s="186"/>
      <c r="H101" s="186"/>
      <c r="I101" s="186"/>
      <c r="J101" s="186"/>
      <c r="K101" s="186"/>
      <c r="L101" s="186"/>
    </row>
    <row r="102" spans="2:12">
      <c r="B102" s="677" t="s">
        <v>920</v>
      </c>
      <c r="C102" s="392">
        <v>1325</v>
      </c>
      <c r="D102" s="678">
        <f t="shared" ref="D102:D106" si="2">C102/$C$100*100</f>
        <v>14.204545454545455</v>
      </c>
      <c r="F102" s="186"/>
      <c r="G102" s="186"/>
      <c r="H102" s="186"/>
      <c r="I102" s="186"/>
      <c r="J102" s="186"/>
      <c r="K102" s="186"/>
      <c r="L102" s="186"/>
    </row>
    <row r="103" spans="2:12">
      <c r="B103" s="677" t="s">
        <v>921</v>
      </c>
      <c r="C103" s="392">
        <v>831</v>
      </c>
      <c r="D103" s="678">
        <f t="shared" si="2"/>
        <v>8.9086620926243576</v>
      </c>
      <c r="F103" s="186"/>
      <c r="G103" s="186"/>
      <c r="H103" s="186"/>
      <c r="I103" s="186"/>
      <c r="J103" s="186"/>
      <c r="K103" s="186"/>
      <c r="L103" s="186"/>
    </row>
    <row r="104" spans="2:12">
      <c r="B104" s="677" t="s">
        <v>922</v>
      </c>
      <c r="C104" s="392">
        <v>94</v>
      </c>
      <c r="D104" s="678">
        <f t="shared" si="2"/>
        <v>1.0077186963979416</v>
      </c>
      <c r="F104" s="186"/>
      <c r="G104" s="186"/>
      <c r="H104" s="186"/>
      <c r="I104" s="186"/>
      <c r="J104" s="186"/>
      <c r="K104" s="186"/>
      <c r="L104" s="186"/>
    </row>
    <row r="105" spans="2:12">
      <c r="B105" s="677" t="s">
        <v>923</v>
      </c>
      <c r="C105" s="392">
        <v>65</v>
      </c>
      <c r="D105" s="678">
        <f t="shared" si="2"/>
        <v>0.69682675814751283</v>
      </c>
      <c r="F105" s="186"/>
      <c r="G105" s="186"/>
      <c r="H105" s="186"/>
      <c r="I105" s="186"/>
      <c r="J105" s="186"/>
      <c r="K105" s="186"/>
      <c r="L105" s="186"/>
    </row>
    <row r="106" spans="2:12">
      <c r="B106" s="677" t="s">
        <v>924</v>
      </c>
      <c r="C106" s="679">
        <v>57</v>
      </c>
      <c r="D106" s="678">
        <f t="shared" si="2"/>
        <v>0.61106346483704976</v>
      </c>
      <c r="F106" s="186"/>
      <c r="G106" s="186"/>
      <c r="H106" s="186"/>
      <c r="I106" s="186"/>
      <c r="J106" s="186"/>
      <c r="K106" s="186"/>
      <c r="L106" s="186"/>
    </row>
    <row r="107" spans="2:12">
      <c r="C107" s="184"/>
      <c r="F107" s="186"/>
      <c r="G107" s="186"/>
      <c r="H107" s="186"/>
      <c r="I107" s="186"/>
      <c r="J107" s="186"/>
      <c r="K107" s="186"/>
      <c r="L107" s="186"/>
    </row>
    <row r="108" spans="2:12">
      <c r="F108" s="186"/>
      <c r="G108" s="186"/>
      <c r="H108" s="186"/>
      <c r="I108" s="186"/>
      <c r="J108" s="186"/>
      <c r="K108" s="186"/>
      <c r="L108" s="186"/>
    </row>
    <row r="109" spans="2:12">
      <c r="B109" s="680" t="s">
        <v>925</v>
      </c>
      <c r="F109" s="186"/>
      <c r="G109" s="186"/>
      <c r="H109" s="186"/>
      <c r="I109" s="186"/>
      <c r="J109" s="186"/>
      <c r="K109" s="186"/>
      <c r="L109" s="186"/>
    </row>
    <row r="110" spans="2:12">
      <c r="B110" s="1382" t="s">
        <v>926</v>
      </c>
      <c r="F110" s="186"/>
      <c r="G110" s="186"/>
      <c r="H110" s="186"/>
      <c r="I110" s="186"/>
      <c r="J110" s="186"/>
      <c r="K110" s="186"/>
      <c r="L110" s="186"/>
    </row>
    <row r="111" spans="2:12">
      <c r="B111" s="1382"/>
      <c r="F111" s="186"/>
      <c r="G111" s="186"/>
      <c r="H111" s="186"/>
      <c r="I111" s="186"/>
      <c r="J111" s="186"/>
      <c r="K111" s="186"/>
      <c r="L111" s="186"/>
    </row>
    <row r="112" spans="2:12">
      <c r="B112" s="16" t="s">
        <v>927</v>
      </c>
      <c r="C112" s="1752" t="s">
        <v>917</v>
      </c>
      <c r="D112" s="1752"/>
      <c r="F112" s="186"/>
      <c r="G112" s="186"/>
      <c r="H112" s="186"/>
      <c r="I112" s="186"/>
      <c r="J112" s="186"/>
      <c r="K112" s="186"/>
      <c r="L112" s="186"/>
    </row>
    <row r="113" spans="2:19">
      <c r="B113" s="391"/>
      <c r="C113" s="481" t="s">
        <v>820</v>
      </c>
      <c r="D113" s="481" t="s">
        <v>661</v>
      </c>
      <c r="F113" s="186"/>
      <c r="G113" s="186"/>
      <c r="H113" s="186"/>
      <c r="I113" s="186"/>
      <c r="J113" s="186"/>
      <c r="K113" s="186"/>
      <c r="L113" s="186"/>
    </row>
    <row r="114" spans="2:19">
      <c r="B114" s="16" t="s">
        <v>72</v>
      </c>
      <c r="C114" s="497">
        <v>5473</v>
      </c>
      <c r="D114" s="497">
        <v>100</v>
      </c>
      <c r="F114" s="186"/>
      <c r="G114" s="186"/>
      <c r="H114" s="186"/>
      <c r="I114" s="186"/>
      <c r="J114" s="186"/>
      <c r="K114" s="186"/>
      <c r="L114" s="186"/>
    </row>
    <row r="115" spans="2:19">
      <c r="B115" s="677" t="s">
        <v>919</v>
      </c>
      <c r="C115" s="392">
        <v>3324</v>
      </c>
      <c r="D115" s="678">
        <f>C115/$C$114*100</f>
        <v>60.734514891284483</v>
      </c>
      <c r="F115" s="186"/>
      <c r="G115" s="186"/>
      <c r="H115" s="186"/>
      <c r="I115" s="186"/>
      <c r="J115" s="186"/>
      <c r="K115" s="186"/>
      <c r="L115" s="186"/>
    </row>
    <row r="116" spans="2:19">
      <c r="B116" s="677" t="s">
        <v>920</v>
      </c>
      <c r="C116" s="392">
        <v>1256</v>
      </c>
      <c r="D116" s="678">
        <f t="shared" ref="D116:D119" si="3">C116/$C$114*100</f>
        <v>22.94902247396309</v>
      </c>
      <c r="F116" s="186"/>
      <c r="G116" s="186"/>
      <c r="H116" s="186"/>
      <c r="I116" s="186"/>
      <c r="J116" s="186"/>
      <c r="K116" s="186"/>
      <c r="L116" s="186"/>
    </row>
    <row r="117" spans="2:19">
      <c r="B117" s="677" t="s">
        <v>921</v>
      </c>
      <c r="C117" s="392">
        <v>831</v>
      </c>
      <c r="D117" s="678">
        <f t="shared" si="3"/>
        <v>15.183628722821121</v>
      </c>
      <c r="F117" s="186"/>
      <c r="G117" s="186"/>
      <c r="H117" s="186"/>
      <c r="I117" s="186"/>
      <c r="J117" s="186"/>
      <c r="K117" s="186"/>
      <c r="L117" s="186"/>
    </row>
    <row r="118" spans="2:19">
      <c r="B118" s="677" t="s">
        <v>922</v>
      </c>
      <c r="C118" s="392">
        <v>40</v>
      </c>
      <c r="D118" s="678">
        <f t="shared" si="3"/>
        <v>0.73086058834277368</v>
      </c>
      <c r="F118" s="186"/>
      <c r="G118" s="186"/>
      <c r="H118" s="186"/>
      <c r="I118" s="186"/>
      <c r="J118" s="186"/>
      <c r="K118" s="186"/>
      <c r="L118" s="186"/>
    </row>
    <row r="119" spans="2:19">
      <c r="B119" s="677" t="s">
        <v>928</v>
      </c>
      <c r="C119" s="392">
        <v>22</v>
      </c>
      <c r="D119" s="678">
        <f t="shared" si="3"/>
        <v>0.4019733235885255</v>
      </c>
      <c r="F119" s="186"/>
      <c r="G119" s="186"/>
      <c r="H119" s="186"/>
      <c r="I119" s="186"/>
      <c r="J119" s="186"/>
      <c r="K119" s="186"/>
      <c r="L119" s="186"/>
    </row>
    <row r="120" spans="2:19">
      <c r="C120" s="27"/>
      <c r="F120" s="186"/>
      <c r="G120" s="186"/>
      <c r="H120" s="186"/>
      <c r="I120" s="186"/>
      <c r="J120" s="186"/>
      <c r="K120" s="186"/>
      <c r="L120" s="186"/>
    </row>
    <row r="121" spans="2:19">
      <c r="B121" s="49" t="s">
        <v>929</v>
      </c>
      <c r="F121" s="186"/>
      <c r="G121" s="186"/>
      <c r="H121" s="186"/>
      <c r="I121" s="186"/>
      <c r="J121" s="186"/>
      <c r="K121" s="186"/>
      <c r="L121" s="186"/>
    </row>
    <row r="122" spans="2:19">
      <c r="F122" s="186"/>
    </row>
    <row r="123" spans="2:19">
      <c r="F123" s="186"/>
    </row>
    <row r="124" spans="2:19" ht="15.75">
      <c r="B124" s="105" t="s">
        <v>930</v>
      </c>
      <c r="C124" s="105"/>
      <c r="D124" s="105"/>
      <c r="E124" s="105"/>
      <c r="F124" s="186"/>
      <c r="H124" s="105"/>
      <c r="I124" s="105"/>
      <c r="J124" s="105"/>
    </row>
    <row r="125" spans="2:19" ht="15.75">
      <c r="B125" s="105"/>
      <c r="C125" s="105"/>
      <c r="D125" s="105"/>
      <c r="E125" s="105"/>
      <c r="F125" s="186"/>
      <c r="H125" s="105"/>
      <c r="I125" s="105"/>
      <c r="J125" s="105"/>
    </row>
    <row r="126" spans="2:19" ht="15.75">
      <c r="B126" s="105" t="s">
        <v>931</v>
      </c>
      <c r="C126" s="105"/>
      <c r="D126" s="105"/>
      <c r="E126" s="105"/>
      <c r="F126" s="105"/>
      <c r="G126" s="105"/>
      <c r="H126" s="105"/>
      <c r="I126" s="105"/>
      <c r="J126" s="105"/>
      <c r="P126" s="186"/>
      <c r="Q126" s="186"/>
      <c r="R126" s="186"/>
      <c r="S126" s="186"/>
    </row>
    <row r="127" spans="2:19" ht="15.75">
      <c r="B127" s="116" t="s">
        <v>676</v>
      </c>
      <c r="C127" s="105"/>
      <c r="D127" s="105"/>
      <c r="E127" s="105"/>
      <c r="F127" s="105"/>
      <c r="G127" s="105"/>
      <c r="H127" s="105"/>
      <c r="I127" s="105"/>
      <c r="J127" s="105"/>
      <c r="K127" s="681"/>
      <c r="P127" s="186"/>
      <c r="Q127" s="186"/>
      <c r="R127" s="186"/>
      <c r="S127" s="186"/>
    </row>
    <row r="128" spans="2:19">
      <c r="B128" s="256" t="s">
        <v>677</v>
      </c>
      <c r="C128" s="1515">
        <v>2021</v>
      </c>
      <c r="D128" s="1515">
        <v>2020</v>
      </c>
      <c r="E128" s="1515">
        <v>2019</v>
      </c>
      <c r="F128" s="1515">
        <v>2018</v>
      </c>
      <c r="G128" s="1515">
        <v>2017</v>
      </c>
      <c r="H128" s="1515">
        <v>2016</v>
      </c>
      <c r="I128" s="1515">
        <v>2015</v>
      </c>
      <c r="J128" s="1515">
        <v>2014</v>
      </c>
      <c r="K128" s="1515">
        <v>2013</v>
      </c>
      <c r="L128" s="1515">
        <v>2012</v>
      </c>
      <c r="M128" s="1515">
        <v>2011</v>
      </c>
      <c r="N128" s="1279"/>
      <c r="P128" s="186"/>
      <c r="Q128" s="186"/>
      <c r="R128" s="186"/>
      <c r="S128" s="186"/>
    </row>
    <row r="129" spans="2:19">
      <c r="B129" s="682" t="s">
        <v>1897</v>
      </c>
      <c r="C129" s="683">
        <v>338067</v>
      </c>
      <c r="D129" s="684">
        <v>275836</v>
      </c>
      <c r="E129" s="684">
        <v>355895</v>
      </c>
      <c r="F129" s="685">
        <v>293778</v>
      </c>
      <c r="G129" s="685">
        <v>316347</v>
      </c>
      <c r="H129" s="685">
        <v>346331</v>
      </c>
      <c r="I129" s="685">
        <v>325113</v>
      </c>
      <c r="J129" s="685">
        <v>265471</v>
      </c>
      <c r="K129" s="685">
        <v>255095</v>
      </c>
      <c r="L129" s="685">
        <v>238355</v>
      </c>
      <c r="M129" s="685">
        <v>197672</v>
      </c>
      <c r="N129" s="1218"/>
      <c r="P129" s="186"/>
      <c r="Q129" s="186"/>
      <c r="R129" s="186"/>
      <c r="S129" s="186"/>
    </row>
    <row r="130" spans="2:19">
      <c r="B130" s="686" t="s">
        <v>835</v>
      </c>
      <c r="C130" s="683">
        <v>84089</v>
      </c>
      <c r="D130" s="684">
        <v>99837</v>
      </c>
      <c r="E130" s="684">
        <v>114535</v>
      </c>
      <c r="F130" s="685">
        <v>132650</v>
      </c>
      <c r="G130" s="685">
        <v>134666</v>
      </c>
      <c r="H130" s="685">
        <v>103229</v>
      </c>
      <c r="I130" s="685">
        <v>110536</v>
      </c>
      <c r="J130" s="685">
        <v>157658</v>
      </c>
      <c r="K130" s="685">
        <v>141941</v>
      </c>
      <c r="L130" s="687">
        <v>148605</v>
      </c>
      <c r="M130" s="687">
        <v>110998</v>
      </c>
      <c r="N130" s="1218"/>
      <c r="P130" s="186"/>
      <c r="Q130" s="186"/>
      <c r="R130" s="186"/>
      <c r="S130" s="186"/>
    </row>
    <row r="131" spans="2:19">
      <c r="B131" s="686" t="s">
        <v>18</v>
      </c>
      <c r="C131" s="683">
        <v>72787</v>
      </c>
      <c r="D131" s="684">
        <v>72271</v>
      </c>
      <c r="E131" s="684">
        <v>67571</v>
      </c>
      <c r="F131" s="685">
        <v>68772</v>
      </c>
      <c r="G131" s="685">
        <v>60658</v>
      </c>
      <c r="H131" s="685">
        <v>58014</v>
      </c>
      <c r="I131" s="685">
        <v>63827</v>
      </c>
      <c r="J131" s="685">
        <v>63196</v>
      </c>
      <c r="K131" s="685">
        <v>47392</v>
      </c>
      <c r="L131" s="687">
        <v>55166</v>
      </c>
      <c r="M131" s="687">
        <v>46832</v>
      </c>
      <c r="N131" s="1218"/>
      <c r="P131" s="186"/>
      <c r="Q131" s="186"/>
      <c r="R131" s="186"/>
      <c r="S131" s="186"/>
    </row>
    <row r="132" spans="2:19">
      <c r="B132" s="686" t="s">
        <v>934</v>
      </c>
      <c r="C132" s="683">
        <v>31903</v>
      </c>
      <c r="D132" s="684">
        <v>6302</v>
      </c>
      <c r="E132" s="684">
        <v>3462</v>
      </c>
      <c r="F132" s="685">
        <v>1938</v>
      </c>
      <c r="G132" s="685">
        <v>1598</v>
      </c>
      <c r="H132" s="685">
        <v>2226</v>
      </c>
      <c r="I132" s="685">
        <v>3363</v>
      </c>
      <c r="J132" s="685">
        <v>1973</v>
      </c>
      <c r="K132" s="685">
        <v>1776</v>
      </c>
      <c r="L132" s="687">
        <v>261</v>
      </c>
      <c r="M132" s="687">
        <v>139</v>
      </c>
      <c r="N132" s="1218"/>
      <c r="P132" s="186"/>
      <c r="Q132" s="186"/>
      <c r="R132" s="186"/>
      <c r="S132" s="186"/>
    </row>
    <row r="133" spans="2:19">
      <c r="B133" s="686" t="s">
        <v>17</v>
      </c>
      <c r="C133" s="683">
        <v>27894</v>
      </c>
      <c r="D133" s="684">
        <v>23289</v>
      </c>
      <c r="E133" s="684">
        <v>28774</v>
      </c>
      <c r="F133" s="685">
        <v>29802</v>
      </c>
      <c r="G133" s="685">
        <v>28262</v>
      </c>
      <c r="H133" s="685">
        <v>27622</v>
      </c>
      <c r="I133" s="685">
        <v>25988</v>
      </c>
      <c r="J133" s="685">
        <v>24587</v>
      </c>
      <c r="K133" s="685">
        <v>19249</v>
      </c>
      <c r="L133" s="687">
        <v>23505</v>
      </c>
      <c r="M133" s="687">
        <v>19218</v>
      </c>
      <c r="N133" s="1218"/>
      <c r="P133" s="186"/>
      <c r="Q133" s="186"/>
      <c r="R133" s="186"/>
      <c r="S133" s="186"/>
    </row>
    <row r="134" spans="2:19">
      <c r="B134" s="686" t="s">
        <v>42</v>
      </c>
      <c r="C134" s="683">
        <v>22583</v>
      </c>
      <c r="D134" s="684">
        <v>29877</v>
      </c>
      <c r="E134" s="684">
        <v>19306</v>
      </c>
      <c r="F134" s="685">
        <v>17535</v>
      </c>
      <c r="G134" s="685">
        <v>18772</v>
      </c>
      <c r="H134" s="685">
        <v>18006</v>
      </c>
      <c r="I134" s="685">
        <v>23356</v>
      </c>
      <c r="J134" s="685">
        <v>20418</v>
      </c>
      <c r="K134" s="685">
        <v>22812</v>
      </c>
      <c r="L134" s="687">
        <v>19391</v>
      </c>
      <c r="M134" s="687">
        <v>17949</v>
      </c>
      <c r="N134" s="1218"/>
      <c r="P134" s="186"/>
      <c r="Q134" s="186"/>
      <c r="R134" s="186"/>
      <c r="S134" s="186"/>
    </row>
    <row r="135" spans="2:19">
      <c r="B135" s="686" t="s">
        <v>22</v>
      </c>
      <c r="C135" s="683">
        <v>22366</v>
      </c>
      <c r="D135" s="684">
        <v>20029</v>
      </c>
      <c r="E135" s="684">
        <v>23762</v>
      </c>
      <c r="F135" s="685">
        <v>23936</v>
      </c>
      <c r="G135" s="685">
        <v>21378</v>
      </c>
      <c r="H135" s="685">
        <v>17882</v>
      </c>
      <c r="I135" s="685">
        <v>19242</v>
      </c>
      <c r="J135" s="685">
        <v>14756</v>
      </c>
      <c r="K135" s="685">
        <v>11982</v>
      </c>
      <c r="L135" s="687">
        <v>13717</v>
      </c>
      <c r="M135" s="687">
        <v>12426</v>
      </c>
      <c r="N135" s="1218"/>
      <c r="P135" s="186"/>
      <c r="Q135" s="186"/>
      <c r="R135" s="186"/>
      <c r="S135" s="186"/>
    </row>
    <row r="136" spans="2:19">
      <c r="B136" s="686" t="s">
        <v>844</v>
      </c>
      <c r="C136" s="683">
        <v>17678</v>
      </c>
      <c r="D136" s="684">
        <v>14369</v>
      </c>
      <c r="E136" s="684">
        <v>17854</v>
      </c>
      <c r="F136" s="685">
        <v>14577</v>
      </c>
      <c r="G136" s="685">
        <v>13069</v>
      </c>
      <c r="H136" s="685">
        <v>10714</v>
      </c>
      <c r="I136" s="685">
        <v>9472</v>
      </c>
      <c r="J136" s="685">
        <v>6935</v>
      </c>
      <c r="K136" s="685">
        <v>8547</v>
      </c>
      <c r="L136" s="687">
        <v>6155</v>
      </c>
      <c r="M136" s="687">
        <v>3988</v>
      </c>
      <c r="N136" s="1218"/>
      <c r="P136" s="186"/>
      <c r="Q136" s="186"/>
      <c r="R136" s="186"/>
      <c r="S136" s="186"/>
    </row>
    <row r="137" spans="2:19">
      <c r="B137" s="686" t="s">
        <v>838</v>
      </c>
      <c r="C137" s="683">
        <v>16544</v>
      </c>
      <c r="D137" s="684">
        <v>22905</v>
      </c>
      <c r="E137" s="684">
        <v>19032</v>
      </c>
      <c r="F137" s="685">
        <v>9739</v>
      </c>
      <c r="G137" s="685">
        <v>9049</v>
      </c>
      <c r="H137" s="685">
        <v>10990</v>
      </c>
      <c r="I137" s="685">
        <v>12132</v>
      </c>
      <c r="J137" s="685">
        <v>13909</v>
      </c>
      <c r="K137" s="685">
        <v>21623</v>
      </c>
      <c r="L137" s="687">
        <v>18108</v>
      </c>
      <c r="M137" s="687">
        <v>13638</v>
      </c>
      <c r="N137" s="1218"/>
      <c r="P137" s="186"/>
      <c r="Q137" s="186"/>
      <c r="R137" s="186"/>
      <c r="S137" s="186"/>
    </row>
    <row r="138" spans="2:19">
      <c r="B138" s="686" t="s">
        <v>46</v>
      </c>
      <c r="C138" s="683">
        <v>9633</v>
      </c>
      <c r="D138" s="684">
        <v>3577</v>
      </c>
      <c r="E138" s="684">
        <v>3846</v>
      </c>
      <c r="F138" s="685">
        <v>2944</v>
      </c>
      <c r="G138" s="685">
        <v>4601</v>
      </c>
      <c r="H138" s="685">
        <v>3129</v>
      </c>
      <c r="I138" s="685">
        <v>2969</v>
      </c>
      <c r="J138" s="685">
        <v>2170</v>
      </c>
      <c r="K138" s="685">
        <v>2436</v>
      </c>
      <c r="L138" s="687">
        <v>3728</v>
      </c>
      <c r="M138" s="687">
        <v>3404</v>
      </c>
      <c r="N138" s="1218"/>
      <c r="P138" s="186"/>
      <c r="Q138" s="186"/>
      <c r="R138" s="186"/>
      <c r="S138" s="186"/>
    </row>
    <row r="139" spans="2:19">
      <c r="B139" s="686" t="s">
        <v>836</v>
      </c>
      <c r="C139" s="683">
        <v>9308</v>
      </c>
      <c r="D139" s="684">
        <v>6901</v>
      </c>
      <c r="E139" s="684">
        <v>10947</v>
      </c>
      <c r="F139" s="685">
        <v>13143</v>
      </c>
      <c r="G139" s="685">
        <v>12403</v>
      </c>
      <c r="H139" s="685">
        <v>12225</v>
      </c>
      <c r="I139" s="685">
        <v>13227</v>
      </c>
      <c r="J139" s="685">
        <v>44318</v>
      </c>
      <c r="K139" s="685">
        <v>18191</v>
      </c>
      <c r="L139" s="687">
        <v>9031</v>
      </c>
      <c r="M139" s="687">
        <v>7116</v>
      </c>
      <c r="N139" s="1218"/>
      <c r="P139" s="186"/>
      <c r="Q139" s="186"/>
      <c r="R139" s="186"/>
      <c r="S139" s="186"/>
    </row>
    <row r="140" spans="2:19">
      <c r="B140" s="686" t="s">
        <v>38</v>
      </c>
      <c r="C140" s="683">
        <v>8599</v>
      </c>
      <c r="D140" s="684">
        <v>9403</v>
      </c>
      <c r="E140" s="684">
        <v>10321</v>
      </c>
      <c r="F140" s="685">
        <v>11535</v>
      </c>
      <c r="G140" s="685">
        <v>11803</v>
      </c>
      <c r="H140" s="685">
        <v>10987</v>
      </c>
      <c r="I140" s="685">
        <v>12083</v>
      </c>
      <c r="J140" s="685">
        <v>8869</v>
      </c>
      <c r="K140" s="685">
        <v>5295</v>
      </c>
      <c r="L140" s="687">
        <v>8231</v>
      </c>
      <c r="M140" s="687">
        <v>5874</v>
      </c>
      <c r="N140" s="1218"/>
      <c r="P140" s="186"/>
      <c r="Q140" s="186"/>
      <c r="R140" s="186"/>
      <c r="S140" s="186"/>
    </row>
    <row r="141" spans="2:19">
      <c r="B141" s="686" t="s">
        <v>15</v>
      </c>
      <c r="C141" s="683">
        <v>8178</v>
      </c>
      <c r="D141" s="684">
        <v>8895</v>
      </c>
      <c r="E141" s="684">
        <v>7975</v>
      </c>
      <c r="F141" s="685">
        <v>8192</v>
      </c>
      <c r="G141" s="685">
        <v>8428</v>
      </c>
      <c r="H141" s="685">
        <v>9630</v>
      </c>
      <c r="I141" s="685">
        <v>12787</v>
      </c>
      <c r="J141" s="685">
        <v>11148</v>
      </c>
      <c r="K141" s="685">
        <v>9875</v>
      </c>
      <c r="L141" s="687">
        <v>9936</v>
      </c>
      <c r="M141" s="687">
        <v>8931</v>
      </c>
      <c r="N141" s="1218"/>
      <c r="P141" s="186"/>
      <c r="Q141" s="186"/>
      <c r="R141" s="186"/>
      <c r="S141" s="186"/>
    </row>
    <row r="142" spans="2:19">
      <c r="B142" s="686" t="s">
        <v>34</v>
      </c>
      <c r="C142" s="683">
        <v>7926</v>
      </c>
      <c r="D142" s="684">
        <v>6044</v>
      </c>
      <c r="E142" s="684">
        <v>6255</v>
      </c>
      <c r="F142" s="685">
        <v>6449</v>
      </c>
      <c r="G142" s="685">
        <v>6269</v>
      </c>
      <c r="H142" s="685">
        <v>4137</v>
      </c>
      <c r="I142" s="685">
        <v>3293</v>
      </c>
      <c r="J142" s="685">
        <v>2140</v>
      </c>
      <c r="K142" s="685">
        <v>3641</v>
      </c>
      <c r="L142" s="687">
        <v>1229</v>
      </c>
      <c r="M142" s="687">
        <v>969</v>
      </c>
      <c r="N142" s="1218"/>
      <c r="P142" s="186"/>
      <c r="Q142" s="186"/>
      <c r="R142" s="186"/>
      <c r="S142" s="186"/>
    </row>
    <row r="143" spans="2:19">
      <c r="B143" s="686" t="s">
        <v>14</v>
      </c>
      <c r="C143" s="683">
        <v>7819</v>
      </c>
      <c r="D143" s="684">
        <v>7348</v>
      </c>
      <c r="E143" s="684">
        <v>7740</v>
      </c>
      <c r="F143" s="685">
        <v>7448</v>
      </c>
      <c r="G143" s="685">
        <v>6626</v>
      </c>
      <c r="H143" s="685">
        <v>6282</v>
      </c>
      <c r="I143" s="685">
        <v>8332</v>
      </c>
      <c r="J143" s="685">
        <v>5790</v>
      </c>
      <c r="K143" s="685">
        <v>5899</v>
      </c>
      <c r="L143" s="687">
        <v>6234</v>
      </c>
      <c r="M143" s="687">
        <v>5945</v>
      </c>
      <c r="N143" s="1218"/>
      <c r="P143" s="186"/>
      <c r="Q143" s="186"/>
      <c r="R143" s="186"/>
      <c r="S143" s="186"/>
    </row>
    <row r="144" spans="2:19">
      <c r="B144" s="686" t="s">
        <v>933</v>
      </c>
      <c r="C144" s="683">
        <v>7236</v>
      </c>
      <c r="D144" s="684">
        <v>10862</v>
      </c>
      <c r="E144" s="684">
        <v>4898</v>
      </c>
      <c r="F144" s="685">
        <v>3964</v>
      </c>
      <c r="G144" s="685">
        <v>3294</v>
      </c>
      <c r="H144" s="685">
        <v>4147</v>
      </c>
      <c r="I144" s="685">
        <v>4603</v>
      </c>
      <c r="J144" s="685">
        <v>1471</v>
      </c>
      <c r="K144" s="685">
        <v>1590</v>
      </c>
      <c r="L144" s="687">
        <v>921</v>
      </c>
      <c r="M144" s="687">
        <v>465</v>
      </c>
      <c r="N144" s="1218"/>
      <c r="P144" s="186"/>
      <c r="Q144" s="186"/>
      <c r="R144" s="186"/>
      <c r="S144" s="186"/>
    </row>
    <row r="145" spans="2:19">
      <c r="B145" s="686" t="s">
        <v>932</v>
      </c>
      <c r="C145" s="683">
        <v>7183</v>
      </c>
      <c r="D145" s="684">
        <v>11753</v>
      </c>
      <c r="E145" s="684">
        <v>5452</v>
      </c>
      <c r="F145" s="685">
        <v>2843</v>
      </c>
      <c r="G145" s="685">
        <v>2189</v>
      </c>
      <c r="H145" s="685">
        <v>4763</v>
      </c>
      <c r="I145" s="685">
        <v>5284</v>
      </c>
      <c r="J145" s="685">
        <v>1915</v>
      </c>
      <c r="K145" s="685">
        <v>2308</v>
      </c>
      <c r="L145" s="687">
        <v>1267</v>
      </c>
      <c r="M145" s="687">
        <v>793</v>
      </c>
      <c r="N145" s="1218"/>
      <c r="P145" s="186"/>
      <c r="Q145" s="186"/>
      <c r="R145" s="186"/>
      <c r="S145" s="186"/>
    </row>
    <row r="146" spans="2:19">
      <c r="B146" s="686" t="s">
        <v>24</v>
      </c>
      <c r="C146" s="683">
        <v>6907</v>
      </c>
      <c r="D146" s="684">
        <v>7198</v>
      </c>
      <c r="E146" s="684">
        <v>8040</v>
      </c>
      <c r="F146" s="685">
        <v>7744</v>
      </c>
      <c r="G146" s="685">
        <v>8151</v>
      </c>
      <c r="H146" s="685">
        <v>8233</v>
      </c>
      <c r="I146" s="685">
        <v>7667</v>
      </c>
      <c r="J146" s="685">
        <v>7245</v>
      </c>
      <c r="K146" s="685">
        <v>6762</v>
      </c>
      <c r="L146" s="687">
        <v>5528</v>
      </c>
      <c r="M146" s="687">
        <v>4993</v>
      </c>
      <c r="N146" s="1218"/>
      <c r="P146" s="186"/>
      <c r="Q146" s="186"/>
      <c r="R146" s="186"/>
      <c r="S146" s="186"/>
    </row>
    <row r="147" spans="2:19">
      <c r="B147" s="686" t="s">
        <v>837</v>
      </c>
      <c r="C147" s="683">
        <v>6062</v>
      </c>
      <c r="D147" s="684">
        <v>5838</v>
      </c>
      <c r="E147" s="684">
        <v>5648</v>
      </c>
      <c r="F147" s="685">
        <v>4162</v>
      </c>
      <c r="G147" s="685">
        <v>3404</v>
      </c>
      <c r="H147" s="685">
        <v>3519</v>
      </c>
      <c r="I147" s="685">
        <v>4042</v>
      </c>
      <c r="J147" s="685">
        <v>1856</v>
      </c>
      <c r="K147" s="685">
        <v>425</v>
      </c>
      <c r="L147" s="687">
        <v>206</v>
      </c>
      <c r="M147" s="687">
        <v>152</v>
      </c>
      <c r="N147" s="1218"/>
      <c r="P147" s="186"/>
      <c r="Q147" s="186"/>
      <c r="R147" s="186"/>
      <c r="S147" s="186"/>
    </row>
    <row r="148" spans="2:19">
      <c r="B148" s="686" t="s">
        <v>25</v>
      </c>
      <c r="C148" s="683">
        <v>5214</v>
      </c>
      <c r="D148" s="684">
        <v>3619</v>
      </c>
      <c r="E148" s="684">
        <v>4284</v>
      </c>
      <c r="F148" s="685">
        <v>3462</v>
      </c>
      <c r="G148" s="685">
        <v>3181</v>
      </c>
      <c r="H148" s="685">
        <v>3437</v>
      </c>
      <c r="I148" s="685">
        <v>4914</v>
      </c>
      <c r="J148" s="685">
        <v>2960</v>
      </c>
      <c r="K148" s="685">
        <v>2950</v>
      </c>
      <c r="L148" s="687">
        <v>3312</v>
      </c>
      <c r="M148" s="687">
        <v>1877</v>
      </c>
      <c r="N148" s="1218"/>
      <c r="P148" s="186"/>
      <c r="Q148" s="186"/>
      <c r="R148" s="186"/>
      <c r="S148" s="186"/>
    </row>
    <row r="149" spans="2:19">
      <c r="B149" s="686" t="s">
        <v>20</v>
      </c>
      <c r="C149" s="683">
        <v>4539</v>
      </c>
      <c r="D149" s="684">
        <v>3514</v>
      </c>
      <c r="E149" s="684">
        <v>2920</v>
      </c>
      <c r="F149" s="685">
        <v>2280</v>
      </c>
      <c r="G149" s="685">
        <v>1755</v>
      </c>
      <c r="H149" s="685">
        <v>1186</v>
      </c>
      <c r="I149" s="685">
        <v>1318</v>
      </c>
      <c r="J149" s="685">
        <v>467</v>
      </c>
      <c r="K149" s="685">
        <v>294</v>
      </c>
      <c r="L149" s="687">
        <v>129</v>
      </c>
      <c r="M149" s="687">
        <v>38</v>
      </c>
      <c r="N149" s="1218"/>
      <c r="P149" s="186"/>
      <c r="Q149" s="186"/>
      <c r="R149" s="186"/>
      <c r="S149" s="186"/>
    </row>
    <row r="150" spans="2:19">
      <c r="B150" s="686" t="s">
        <v>21</v>
      </c>
      <c r="C150" s="683">
        <v>4063</v>
      </c>
      <c r="D150" s="684">
        <v>2788</v>
      </c>
      <c r="E150" s="684">
        <v>4616</v>
      </c>
      <c r="F150" s="685">
        <v>3589</v>
      </c>
      <c r="G150" s="685">
        <v>3353</v>
      </c>
      <c r="H150" s="685">
        <v>3628</v>
      </c>
      <c r="I150" s="685">
        <v>3417</v>
      </c>
      <c r="J150" s="685">
        <v>2472</v>
      </c>
      <c r="K150" s="685">
        <v>2290</v>
      </c>
      <c r="L150" s="687">
        <v>904</v>
      </c>
      <c r="M150" s="687">
        <v>896</v>
      </c>
      <c r="N150" s="1218"/>
      <c r="P150" s="186"/>
      <c r="Q150" s="186"/>
      <c r="R150" s="186"/>
      <c r="S150" s="186"/>
    </row>
    <row r="151" spans="2:19">
      <c r="B151" s="686" t="s">
        <v>1833</v>
      </c>
      <c r="C151" s="683">
        <v>3941</v>
      </c>
      <c r="D151" s="684">
        <v>2355</v>
      </c>
      <c r="E151" s="684">
        <v>2984</v>
      </c>
      <c r="F151" s="685">
        <v>1594</v>
      </c>
      <c r="G151" s="685">
        <v>1451</v>
      </c>
      <c r="H151" s="685">
        <v>3166</v>
      </c>
      <c r="I151" s="685">
        <v>2599</v>
      </c>
      <c r="J151" s="685">
        <v>946</v>
      </c>
      <c r="K151" s="685">
        <v>1114</v>
      </c>
      <c r="L151" s="687">
        <v>709</v>
      </c>
      <c r="M151" s="687">
        <v>576</v>
      </c>
      <c r="N151" s="1218"/>
      <c r="P151" s="186"/>
      <c r="Q151" s="186"/>
      <c r="R151" s="186"/>
      <c r="S151" s="186"/>
    </row>
    <row r="152" spans="2:19">
      <c r="B152" s="686" t="s">
        <v>35</v>
      </c>
      <c r="C152" s="683">
        <v>3856</v>
      </c>
      <c r="D152" s="684">
        <v>6618</v>
      </c>
      <c r="E152" s="684">
        <v>11054</v>
      </c>
      <c r="F152" s="685">
        <v>12681</v>
      </c>
      <c r="G152" s="685">
        <v>11290</v>
      </c>
      <c r="H152" s="685">
        <v>6537</v>
      </c>
      <c r="I152" s="685">
        <v>3536</v>
      </c>
      <c r="J152" s="685">
        <v>1306</v>
      </c>
      <c r="K152" s="685">
        <v>460</v>
      </c>
      <c r="L152" s="687">
        <v>52</v>
      </c>
      <c r="M152" s="687">
        <v>37</v>
      </c>
      <c r="N152" s="1218"/>
      <c r="P152" s="186"/>
      <c r="Q152" s="186"/>
      <c r="R152" s="186"/>
      <c r="S152" s="186"/>
    </row>
    <row r="153" spans="2:19">
      <c r="B153" s="686" t="s">
        <v>2259</v>
      </c>
      <c r="C153" s="683">
        <v>3722</v>
      </c>
      <c r="D153" s="684">
        <v>1334</v>
      </c>
      <c r="E153" s="684">
        <v>1799</v>
      </c>
      <c r="F153" s="685">
        <v>1163</v>
      </c>
      <c r="G153" s="685">
        <v>1115</v>
      </c>
      <c r="H153" s="685">
        <v>1050</v>
      </c>
      <c r="I153" s="685">
        <v>1231</v>
      </c>
      <c r="J153" s="685">
        <v>657</v>
      </c>
      <c r="K153" s="685">
        <v>535</v>
      </c>
      <c r="L153" s="687">
        <v>136</v>
      </c>
      <c r="M153" s="687">
        <v>57</v>
      </c>
      <c r="N153" s="1218"/>
      <c r="P153" s="186"/>
      <c r="Q153" s="186"/>
      <c r="R153" s="186"/>
      <c r="S153" s="186"/>
    </row>
    <row r="154" spans="2:19">
      <c r="B154" s="686" t="s">
        <v>845</v>
      </c>
      <c r="C154" s="683">
        <v>3453</v>
      </c>
      <c r="D154" s="684">
        <v>2819</v>
      </c>
      <c r="E154" s="684">
        <v>2908</v>
      </c>
      <c r="F154" s="685">
        <v>2972</v>
      </c>
      <c r="G154" s="685">
        <v>2187</v>
      </c>
      <c r="H154" s="685">
        <v>2960</v>
      </c>
      <c r="I154" s="685">
        <v>2540</v>
      </c>
      <c r="J154" s="685">
        <v>595</v>
      </c>
      <c r="K154" s="685">
        <v>682</v>
      </c>
      <c r="L154" s="687">
        <v>385</v>
      </c>
      <c r="M154" s="687">
        <v>582</v>
      </c>
      <c r="N154" s="1218"/>
      <c r="P154" s="186"/>
      <c r="Q154" s="186"/>
      <c r="R154" s="186"/>
      <c r="S154" s="186"/>
    </row>
    <row r="155" spans="2:19">
      <c r="B155" s="686" t="s">
        <v>890</v>
      </c>
      <c r="C155" s="683">
        <v>3270</v>
      </c>
      <c r="D155" s="684">
        <v>6538</v>
      </c>
      <c r="E155" s="684">
        <v>1415</v>
      </c>
      <c r="F155" s="685">
        <v>1016</v>
      </c>
      <c r="G155" s="685">
        <v>891</v>
      </c>
      <c r="H155" s="685">
        <v>3722</v>
      </c>
      <c r="I155" s="685">
        <v>3883</v>
      </c>
      <c r="J155" s="685">
        <v>2163</v>
      </c>
      <c r="K155" s="685">
        <v>3993</v>
      </c>
      <c r="L155" s="687">
        <v>869</v>
      </c>
      <c r="M155" s="687">
        <v>53</v>
      </c>
      <c r="N155" s="1218"/>
      <c r="P155" s="186"/>
      <c r="Q155" s="186"/>
      <c r="R155" s="186"/>
      <c r="S155" s="186"/>
    </row>
    <row r="156" spans="2:19">
      <c r="B156" s="686" t="s">
        <v>935</v>
      </c>
      <c r="C156" s="683">
        <v>2951</v>
      </c>
      <c r="D156" s="684">
        <v>5643</v>
      </c>
      <c r="E156" s="684">
        <v>404</v>
      </c>
      <c r="F156" s="685">
        <v>339</v>
      </c>
      <c r="G156" s="685">
        <v>241</v>
      </c>
      <c r="H156" s="685">
        <v>255</v>
      </c>
      <c r="I156" s="685">
        <v>664</v>
      </c>
      <c r="J156" s="685">
        <v>150</v>
      </c>
      <c r="K156" s="685">
        <v>223</v>
      </c>
      <c r="L156" s="687">
        <v>77</v>
      </c>
      <c r="M156" s="687">
        <v>44</v>
      </c>
      <c r="N156" s="1218"/>
      <c r="P156" s="186"/>
      <c r="Q156" s="186"/>
      <c r="R156" s="186"/>
      <c r="S156" s="186"/>
    </row>
    <row r="157" spans="2:19">
      <c r="B157" s="218" t="s">
        <v>150</v>
      </c>
      <c r="C157" s="688">
        <v>36067</v>
      </c>
      <c r="D157" s="689">
        <v>46924</v>
      </c>
      <c r="E157" s="689">
        <v>32175</v>
      </c>
      <c r="F157" s="468">
        <v>23876</v>
      </c>
      <c r="G157" s="468">
        <v>29849</v>
      </c>
      <c r="H157" s="468">
        <v>37067</v>
      </c>
      <c r="I157" s="468">
        <v>47268</v>
      </c>
      <c r="J157" s="468">
        <v>23264</v>
      </c>
      <c r="K157" s="468">
        <v>30983</v>
      </c>
      <c r="L157" s="468">
        <v>23579</v>
      </c>
      <c r="M157" s="468">
        <v>22484</v>
      </c>
      <c r="N157" s="1218"/>
      <c r="P157" s="186"/>
      <c r="Q157" s="186"/>
      <c r="R157" s="186"/>
      <c r="S157" s="186"/>
    </row>
    <row r="158" spans="2:19">
      <c r="B158" s="690" t="s">
        <v>72</v>
      </c>
      <c r="C158" s="690">
        <v>783839</v>
      </c>
      <c r="D158" s="690">
        <v>724694</v>
      </c>
      <c r="E158" s="690">
        <v>785871</v>
      </c>
      <c r="F158" s="690">
        <v>714131</v>
      </c>
      <c r="G158" s="690">
        <v>726282</v>
      </c>
      <c r="H158" s="690">
        <v>725074</v>
      </c>
      <c r="I158" s="690">
        <v>738687</v>
      </c>
      <c r="J158" s="690">
        <v>690799</v>
      </c>
      <c r="K158" s="690">
        <v>630361</v>
      </c>
      <c r="L158" s="690">
        <v>599720</v>
      </c>
      <c r="M158" s="690">
        <v>488143</v>
      </c>
      <c r="N158" s="1517"/>
      <c r="P158" s="186"/>
      <c r="Q158" s="186"/>
      <c r="R158" s="186"/>
      <c r="S158" s="186"/>
    </row>
    <row r="159" spans="2:19">
      <c r="B159" s="49" t="s">
        <v>1975</v>
      </c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375"/>
      <c r="P159" s="186"/>
      <c r="Q159" s="186"/>
      <c r="R159" s="186"/>
      <c r="S159" s="186"/>
    </row>
    <row r="160" spans="2:19">
      <c r="C160" s="27"/>
      <c r="D160" s="27"/>
      <c r="N160" s="375"/>
      <c r="P160" s="186"/>
      <c r="Q160" s="186"/>
      <c r="R160" s="186"/>
      <c r="S160" s="186"/>
    </row>
    <row r="161" spans="2:19">
      <c r="N161" s="375"/>
      <c r="P161" s="186"/>
      <c r="Q161" s="186"/>
      <c r="R161" s="186"/>
      <c r="S161" s="186"/>
    </row>
    <row r="162" spans="2:19" ht="15.75">
      <c r="B162" s="691" t="s">
        <v>937</v>
      </c>
      <c r="N162" s="375"/>
      <c r="P162" s="186"/>
      <c r="Q162" s="186"/>
      <c r="R162" s="186"/>
      <c r="S162" s="186"/>
    </row>
    <row r="163" spans="2:19">
      <c r="B163" s="116" t="s">
        <v>676</v>
      </c>
      <c r="N163" s="375"/>
      <c r="P163" s="186"/>
      <c r="Q163" s="186"/>
      <c r="R163" s="186"/>
      <c r="S163" s="186"/>
    </row>
    <row r="164" spans="2:19">
      <c r="B164" s="256"/>
      <c r="C164" s="256">
        <v>2021</v>
      </c>
      <c r="D164" s="256">
        <v>2020</v>
      </c>
      <c r="E164" s="256">
        <v>2019</v>
      </c>
      <c r="F164" s="256">
        <v>2018</v>
      </c>
      <c r="G164" s="256">
        <v>2017</v>
      </c>
      <c r="H164" s="256">
        <v>2016</v>
      </c>
      <c r="I164" s="256">
        <v>2015</v>
      </c>
      <c r="J164" s="256">
        <v>2014</v>
      </c>
      <c r="K164" s="256">
        <v>2013</v>
      </c>
      <c r="L164" s="159">
        <v>2012</v>
      </c>
      <c r="M164" s="202">
        <v>2011</v>
      </c>
      <c r="N164" s="1282"/>
      <c r="P164" s="186"/>
      <c r="Q164" s="186"/>
      <c r="R164" s="186"/>
      <c r="S164" s="186"/>
    </row>
    <row r="165" spans="2:19">
      <c r="B165" s="682" t="s">
        <v>134</v>
      </c>
      <c r="C165" s="683">
        <v>548681</v>
      </c>
      <c r="D165" s="684">
        <v>518013</v>
      </c>
      <c r="E165" s="684">
        <v>579715</v>
      </c>
      <c r="F165" s="685">
        <v>512695</v>
      </c>
      <c r="G165" s="685">
        <v>529142</v>
      </c>
      <c r="H165" s="685">
        <v>542652</v>
      </c>
      <c r="I165" s="685">
        <v>544560</v>
      </c>
      <c r="J165" s="685">
        <v>524821</v>
      </c>
      <c r="K165" s="685">
        <v>459595</v>
      </c>
      <c r="L165" s="685">
        <v>448867</v>
      </c>
      <c r="M165" s="685">
        <v>361550</v>
      </c>
      <c r="N165" s="1218"/>
      <c r="P165" s="186"/>
      <c r="Q165" s="186"/>
      <c r="R165" s="186"/>
      <c r="S165" s="186"/>
    </row>
    <row r="166" spans="2:19">
      <c r="B166" s="682" t="s">
        <v>938</v>
      </c>
      <c r="C166" s="683">
        <v>182945</v>
      </c>
      <c r="D166" s="684">
        <v>164941</v>
      </c>
      <c r="E166" s="684">
        <v>164765</v>
      </c>
      <c r="F166" s="685">
        <v>159517</v>
      </c>
      <c r="G166" s="685">
        <v>159683</v>
      </c>
      <c r="H166" s="685">
        <v>148623</v>
      </c>
      <c r="I166" s="685">
        <v>153751</v>
      </c>
      <c r="J166" s="685">
        <v>137609</v>
      </c>
      <c r="K166" s="685">
        <v>134278</v>
      </c>
      <c r="L166" s="685">
        <v>127184</v>
      </c>
      <c r="M166" s="685">
        <v>107834</v>
      </c>
      <c r="N166" s="1218"/>
      <c r="P166" s="186"/>
      <c r="Q166" s="186"/>
      <c r="R166" s="186"/>
      <c r="S166" s="186"/>
    </row>
    <row r="167" spans="2:19">
      <c r="B167" s="218" t="s">
        <v>889</v>
      </c>
      <c r="C167" s="692">
        <v>25053</v>
      </c>
      <c r="D167" s="693">
        <v>16605</v>
      </c>
      <c r="E167" s="693">
        <v>19193</v>
      </c>
      <c r="F167" s="468">
        <v>19648</v>
      </c>
      <c r="G167" s="468">
        <v>15045</v>
      </c>
      <c r="H167" s="468">
        <v>13459</v>
      </c>
      <c r="I167" s="468">
        <v>15361</v>
      </c>
      <c r="J167" s="468">
        <v>11841</v>
      </c>
      <c r="K167" s="468">
        <v>14473</v>
      </c>
      <c r="L167" s="468">
        <v>7252</v>
      </c>
      <c r="M167" s="468">
        <v>5251</v>
      </c>
      <c r="N167" s="1218"/>
      <c r="P167" s="186"/>
      <c r="Q167" s="186"/>
      <c r="R167" s="186"/>
      <c r="S167" s="186"/>
    </row>
    <row r="168" spans="2:19">
      <c r="B168" s="682" t="s">
        <v>809</v>
      </c>
      <c r="C168" s="683">
        <v>16637</v>
      </c>
      <c r="D168" s="684">
        <v>14589</v>
      </c>
      <c r="E168" s="684">
        <v>15821</v>
      </c>
      <c r="F168" s="685">
        <v>16051</v>
      </c>
      <c r="G168" s="685">
        <v>15555</v>
      </c>
      <c r="H168" s="685">
        <v>13501</v>
      </c>
      <c r="I168" s="685">
        <v>15485</v>
      </c>
      <c r="J168" s="685">
        <v>12919</v>
      </c>
      <c r="K168" s="685">
        <v>14012</v>
      </c>
      <c r="L168" s="685">
        <v>13330</v>
      </c>
      <c r="M168" s="685">
        <v>10510</v>
      </c>
      <c r="N168" s="1218"/>
      <c r="P168" s="186"/>
      <c r="Q168" s="186"/>
      <c r="R168" s="186"/>
      <c r="S168" s="186"/>
    </row>
    <row r="169" spans="2:19">
      <c r="B169" s="682" t="s">
        <v>136</v>
      </c>
      <c r="C169" s="683">
        <v>9560</v>
      </c>
      <c r="D169" s="684">
        <v>8971</v>
      </c>
      <c r="E169" s="684">
        <v>4575</v>
      </c>
      <c r="F169" s="685">
        <v>4391</v>
      </c>
      <c r="G169" s="685">
        <v>4922</v>
      </c>
      <c r="H169" s="685">
        <v>4454</v>
      </c>
      <c r="I169" s="685">
        <v>7969</v>
      </c>
      <c r="J169" s="685">
        <v>3391</v>
      </c>
      <c r="K169" s="685">
        <v>7828</v>
      </c>
      <c r="L169" s="685">
        <v>3062</v>
      </c>
      <c r="M169" s="685">
        <v>2997</v>
      </c>
      <c r="N169" s="1218"/>
      <c r="P169" s="186"/>
      <c r="Q169" s="186"/>
      <c r="R169" s="186"/>
      <c r="S169" s="186"/>
    </row>
    <row r="170" spans="2:19">
      <c r="B170" s="682" t="s">
        <v>135</v>
      </c>
      <c r="C170" s="683">
        <v>866</v>
      </c>
      <c r="D170" s="684">
        <v>1487</v>
      </c>
      <c r="E170" s="684">
        <v>1767</v>
      </c>
      <c r="F170" s="685">
        <v>1816</v>
      </c>
      <c r="G170" s="685">
        <v>1932</v>
      </c>
      <c r="H170" s="685">
        <v>2352</v>
      </c>
      <c r="I170" s="685">
        <v>1481</v>
      </c>
      <c r="J170" s="685">
        <v>215</v>
      </c>
      <c r="K170" s="694">
        <v>135</v>
      </c>
      <c r="L170" s="694">
        <v>0</v>
      </c>
      <c r="M170" s="694">
        <v>0</v>
      </c>
      <c r="N170" s="1518"/>
      <c r="P170" s="186"/>
      <c r="Q170" s="186"/>
      <c r="R170" s="186"/>
      <c r="S170" s="186"/>
    </row>
    <row r="171" spans="2:19">
      <c r="B171" s="682" t="s">
        <v>141</v>
      </c>
      <c r="C171" s="683">
        <v>98</v>
      </c>
      <c r="D171" s="684">
        <v>89</v>
      </c>
      <c r="E171" s="684">
        <v>34</v>
      </c>
      <c r="F171" s="685">
        <v>12</v>
      </c>
      <c r="G171" s="685">
        <v>4</v>
      </c>
      <c r="H171" s="685">
        <v>13</v>
      </c>
      <c r="I171" s="685">
        <v>80</v>
      </c>
      <c r="J171" s="685">
        <v>3</v>
      </c>
      <c r="K171" s="685">
        <v>39</v>
      </c>
      <c r="L171" s="685">
        <v>26</v>
      </c>
      <c r="M171" s="685">
        <v>1</v>
      </c>
      <c r="N171" s="1218"/>
      <c r="P171" s="186"/>
      <c r="Q171" s="186"/>
      <c r="R171" s="186"/>
      <c r="S171" s="186"/>
    </row>
    <row r="172" spans="2:19">
      <c r="B172" s="695" t="s">
        <v>72</v>
      </c>
      <c r="C172" s="695">
        <v>783839</v>
      </c>
      <c r="D172" s="695">
        <v>724694</v>
      </c>
      <c r="E172" s="695">
        <v>785871</v>
      </c>
      <c r="F172" s="695">
        <v>714131</v>
      </c>
      <c r="G172" s="695">
        <v>726282</v>
      </c>
      <c r="H172" s="695">
        <v>725074</v>
      </c>
      <c r="I172" s="695">
        <v>738687</v>
      </c>
      <c r="J172" s="695">
        <v>690799</v>
      </c>
      <c r="K172" s="695">
        <v>630361</v>
      </c>
      <c r="L172" s="695">
        <v>599720</v>
      </c>
      <c r="M172" s="695">
        <v>488143</v>
      </c>
      <c r="N172" s="1517"/>
      <c r="P172" s="186"/>
      <c r="Q172" s="186"/>
      <c r="R172" s="186"/>
      <c r="S172" s="186"/>
    </row>
    <row r="173" spans="2:19">
      <c r="B173" s="49" t="s">
        <v>1975</v>
      </c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375"/>
      <c r="P173" s="186"/>
      <c r="Q173" s="186"/>
      <c r="R173" s="186"/>
      <c r="S173" s="186"/>
    </row>
    <row r="174" spans="2:19">
      <c r="C174" s="27"/>
      <c r="D174" s="27"/>
      <c r="E174" s="27"/>
      <c r="F174" s="27"/>
      <c r="N174" s="375"/>
      <c r="P174" s="186"/>
      <c r="Q174" s="186"/>
      <c r="R174" s="186"/>
      <c r="S174" s="186"/>
    </row>
    <row r="175" spans="2:19" ht="15.75">
      <c r="B175" s="691" t="s">
        <v>937</v>
      </c>
      <c r="N175" s="375"/>
      <c r="P175" s="186"/>
      <c r="Q175" s="186"/>
      <c r="R175" s="186"/>
      <c r="S175" s="186"/>
    </row>
    <row r="176" spans="2:19">
      <c r="B176" s="116" t="s">
        <v>939</v>
      </c>
      <c r="N176" s="375"/>
      <c r="P176" s="186"/>
      <c r="Q176" s="186"/>
      <c r="R176" s="186"/>
      <c r="S176" s="186"/>
    </row>
    <row r="177" spans="2:19">
      <c r="B177" s="256"/>
      <c r="C177" s="256">
        <v>2021</v>
      </c>
      <c r="D177" s="256">
        <v>2020</v>
      </c>
      <c r="E177" s="256">
        <v>2019</v>
      </c>
      <c r="F177" s="256">
        <v>2018</v>
      </c>
      <c r="G177" s="256">
        <v>2017</v>
      </c>
      <c r="H177" s="256">
        <v>2016</v>
      </c>
      <c r="I177" s="256">
        <v>2015</v>
      </c>
      <c r="J177" s="256">
        <v>2014</v>
      </c>
      <c r="K177" s="256">
        <v>2013</v>
      </c>
      <c r="L177" s="159">
        <v>2012</v>
      </c>
      <c r="M177" s="202">
        <v>2011</v>
      </c>
      <c r="N177" s="1282"/>
      <c r="P177" s="186"/>
      <c r="Q177" s="186"/>
      <c r="R177" s="186"/>
      <c r="S177" s="186"/>
    </row>
    <row r="178" spans="2:19">
      <c r="B178" s="682" t="s">
        <v>134</v>
      </c>
      <c r="C178" s="683">
        <v>124646</v>
      </c>
      <c r="D178" s="684">
        <v>116379</v>
      </c>
      <c r="E178" s="684">
        <v>122816</v>
      </c>
      <c r="F178" s="685">
        <v>118168</v>
      </c>
      <c r="G178" s="685">
        <v>113855</v>
      </c>
      <c r="H178" s="685">
        <v>109855</v>
      </c>
      <c r="I178" s="685">
        <v>111425</v>
      </c>
      <c r="J178" s="685">
        <v>120268</v>
      </c>
      <c r="K178" s="685">
        <v>117484</v>
      </c>
      <c r="L178" s="685">
        <v>94680</v>
      </c>
      <c r="M178" s="685">
        <v>87597</v>
      </c>
      <c r="N178" s="1218"/>
      <c r="P178" s="186"/>
      <c r="Q178" s="186"/>
      <c r="R178" s="186"/>
      <c r="S178" s="186"/>
    </row>
    <row r="179" spans="2:19">
      <c r="B179" s="682" t="s">
        <v>938</v>
      </c>
      <c r="C179" s="683">
        <v>36360</v>
      </c>
      <c r="D179" s="684">
        <v>30763</v>
      </c>
      <c r="E179" s="684">
        <v>29731</v>
      </c>
      <c r="F179" s="685">
        <v>30264</v>
      </c>
      <c r="G179" s="685">
        <v>28473</v>
      </c>
      <c r="H179" s="685">
        <v>27486</v>
      </c>
      <c r="I179" s="685">
        <v>27879</v>
      </c>
      <c r="J179" s="685">
        <v>32694</v>
      </c>
      <c r="K179" s="685">
        <v>31074</v>
      </c>
      <c r="L179" s="685">
        <v>27264</v>
      </c>
      <c r="M179" s="685">
        <v>25453</v>
      </c>
      <c r="N179" s="1218"/>
      <c r="P179" s="186"/>
      <c r="Q179" s="186"/>
      <c r="R179" s="186"/>
      <c r="S179" s="186"/>
    </row>
    <row r="180" spans="2:19">
      <c r="B180" s="682" t="s">
        <v>809</v>
      </c>
      <c r="C180" s="683">
        <v>4022</v>
      </c>
      <c r="D180" s="684">
        <v>3669</v>
      </c>
      <c r="E180" s="684">
        <v>3760</v>
      </c>
      <c r="F180" s="685">
        <v>4265</v>
      </c>
      <c r="G180" s="685">
        <v>3928</v>
      </c>
      <c r="H180" s="685">
        <v>3562</v>
      </c>
      <c r="I180" s="685">
        <v>4209</v>
      </c>
      <c r="J180" s="685">
        <v>9803</v>
      </c>
      <c r="K180" s="694">
        <v>4807</v>
      </c>
      <c r="L180" s="694">
        <v>3788</v>
      </c>
      <c r="M180" s="694">
        <v>3417</v>
      </c>
      <c r="N180" s="1518"/>
      <c r="P180" s="186"/>
      <c r="Q180" s="186"/>
      <c r="R180" s="186"/>
      <c r="S180" s="186"/>
    </row>
    <row r="181" spans="2:19">
      <c r="B181" s="682" t="s">
        <v>136</v>
      </c>
      <c r="C181" s="683">
        <v>1624</v>
      </c>
      <c r="D181" s="684">
        <v>1295</v>
      </c>
      <c r="E181" s="684">
        <v>1116</v>
      </c>
      <c r="F181" s="685">
        <v>1115</v>
      </c>
      <c r="G181" s="685">
        <v>1153</v>
      </c>
      <c r="H181" s="685">
        <v>1058</v>
      </c>
      <c r="I181" s="685">
        <v>988</v>
      </c>
      <c r="J181" s="685">
        <v>1386</v>
      </c>
      <c r="K181" s="685">
        <v>927</v>
      </c>
      <c r="L181" s="685">
        <v>871</v>
      </c>
      <c r="M181" s="685">
        <v>996</v>
      </c>
      <c r="N181" s="1218"/>
      <c r="P181" s="186"/>
      <c r="Q181" s="186"/>
      <c r="R181" s="186"/>
      <c r="S181" s="186"/>
    </row>
    <row r="182" spans="2:19">
      <c r="B182" s="682" t="s">
        <v>889</v>
      </c>
      <c r="C182" s="683">
        <v>946</v>
      </c>
      <c r="D182" s="684">
        <v>474</v>
      </c>
      <c r="E182" s="684">
        <v>609</v>
      </c>
      <c r="F182" s="685">
        <v>579</v>
      </c>
      <c r="G182" s="685">
        <v>354</v>
      </c>
      <c r="H182" s="685">
        <v>728</v>
      </c>
      <c r="I182" s="685">
        <v>994</v>
      </c>
      <c r="J182" s="685">
        <v>937</v>
      </c>
      <c r="K182" s="685">
        <v>2141</v>
      </c>
      <c r="L182" s="685">
        <v>627</v>
      </c>
      <c r="M182" s="685">
        <v>577</v>
      </c>
      <c r="N182" s="1218"/>
      <c r="P182" s="186"/>
      <c r="Q182" s="186"/>
      <c r="R182" s="186"/>
      <c r="S182" s="186"/>
    </row>
    <row r="183" spans="2:19">
      <c r="B183" s="682" t="s">
        <v>135</v>
      </c>
      <c r="C183" s="683">
        <v>189</v>
      </c>
      <c r="D183" s="684">
        <v>322</v>
      </c>
      <c r="E183" s="684">
        <v>366</v>
      </c>
      <c r="F183" s="685">
        <v>412</v>
      </c>
      <c r="G183" s="685">
        <v>411</v>
      </c>
      <c r="H183" s="685">
        <v>493</v>
      </c>
      <c r="I183" s="685">
        <v>330</v>
      </c>
      <c r="J183" s="685">
        <v>102</v>
      </c>
      <c r="K183" s="685">
        <v>87</v>
      </c>
      <c r="L183" s="685" t="s">
        <v>79</v>
      </c>
      <c r="M183" s="685" t="s">
        <v>79</v>
      </c>
      <c r="N183" s="1218"/>
      <c r="P183" s="186"/>
      <c r="Q183" s="186"/>
      <c r="R183" s="186"/>
      <c r="S183" s="186"/>
    </row>
    <row r="184" spans="2:19">
      <c r="B184" s="218" t="s">
        <v>141</v>
      </c>
      <c r="C184" s="692">
        <v>8</v>
      </c>
      <c r="D184" s="693">
        <v>6</v>
      </c>
      <c r="E184" s="693">
        <v>2</v>
      </c>
      <c r="F184" s="468">
        <v>1</v>
      </c>
      <c r="G184" s="468" t="s">
        <v>79</v>
      </c>
      <c r="H184" s="468">
        <v>1</v>
      </c>
      <c r="I184" s="468" t="s">
        <v>79</v>
      </c>
      <c r="J184" s="468" t="s">
        <v>79</v>
      </c>
      <c r="K184" s="468">
        <v>4</v>
      </c>
      <c r="L184" s="468">
        <v>6</v>
      </c>
      <c r="M184" s="468" t="s">
        <v>79</v>
      </c>
      <c r="N184" s="1218"/>
      <c r="P184" s="186"/>
      <c r="Q184" s="186"/>
      <c r="R184" s="186"/>
      <c r="S184" s="186"/>
    </row>
    <row r="185" spans="2:19">
      <c r="B185" s="695" t="s">
        <v>72</v>
      </c>
      <c r="C185" s="695">
        <v>167795</v>
      </c>
      <c r="D185" s="695">
        <v>152908</v>
      </c>
      <c r="E185" s="695">
        <v>158400</v>
      </c>
      <c r="F185" s="695">
        <v>154804</v>
      </c>
      <c r="G185" s="695">
        <v>148174</v>
      </c>
      <c r="H185" s="695">
        <v>143183</v>
      </c>
      <c r="I185" s="695">
        <v>145825</v>
      </c>
      <c r="J185" s="695">
        <v>165190</v>
      </c>
      <c r="K185" s="695">
        <v>156524</v>
      </c>
      <c r="L185" s="695">
        <v>127236</v>
      </c>
      <c r="M185" s="695">
        <v>118040</v>
      </c>
      <c r="N185" s="1517"/>
      <c r="P185" s="186"/>
      <c r="Q185" s="186"/>
      <c r="R185" s="186"/>
      <c r="S185" s="186"/>
    </row>
    <row r="186" spans="2:19">
      <c r="B186" s="49" t="s">
        <v>1975</v>
      </c>
      <c r="P186" s="186"/>
      <c r="Q186" s="186"/>
      <c r="R186" s="186"/>
      <c r="S186" s="186"/>
    </row>
    <row r="187" spans="2:19">
      <c r="P187" s="186"/>
      <c r="Q187" s="186"/>
      <c r="R187" s="186"/>
      <c r="S187" s="186"/>
    </row>
    <row r="188" spans="2:19">
      <c r="P188" s="186"/>
      <c r="Q188" s="186"/>
      <c r="R188" s="186"/>
      <c r="S188" s="186"/>
    </row>
    <row r="189" spans="2:19">
      <c r="P189" s="186"/>
      <c r="Q189" s="186"/>
      <c r="R189" s="186"/>
      <c r="S189" s="186"/>
    </row>
  </sheetData>
  <sortState ref="M76:U86">
    <sortCondition descending="1" ref="N75"/>
  </sortState>
  <mergeCells count="2">
    <mergeCell ref="C98:D98"/>
    <mergeCell ref="C112:D112"/>
  </mergeCells>
  <hyperlinks>
    <hyperlink ref="B21" r:id="rId1" display="Source: Worldbank, 2017, World Development Indicators "/>
    <hyperlink ref="B89" r:id="rId2" display="Source: Instituto Nacional de Estadistica y Censos (INEC) ESPAC - Resultados-Tablas y gráficos"/>
    <hyperlink ref="B57" r:id="rId3" display="Source: Instituto Nacional de Estadistica y Censos (INEC) ESPAC - Resultados 2017, Tables y gráficos"/>
    <hyperlink ref="B121" r:id="rId4" display="Source: Instituto Nacional de Estadistica y Censos (INEC) ESPAC - 2012 Bases de Datos "/>
    <hyperlink ref="B159" r:id="rId5" display="Source: ITC Trade Map, 2015"/>
    <hyperlink ref="B173" r:id="rId6" display="Source: ITC Trade Map, 2015"/>
    <hyperlink ref="B186" r:id="rId7" display="Source: ITC Trade Map, 2015"/>
  </hyperlinks>
  <pageMargins left="0.7" right="0.7" top="0.78740157499999996" bottom="0.78740157499999996" header="0.3" footer="0.3"/>
  <drawing r:id="rId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3:M71"/>
  <sheetViews>
    <sheetView showGridLines="0" zoomScale="106" zoomScaleNormal="106" workbookViewId="0">
      <selection activeCell="O42" sqref="O42"/>
    </sheetView>
  </sheetViews>
  <sheetFormatPr baseColWidth="10" defaultColWidth="11.42578125" defaultRowHeight="15"/>
  <cols>
    <col min="1" max="1" width="11.42578125" style="114"/>
    <col min="2" max="2" width="37.85546875" style="114" customWidth="1"/>
    <col min="3" max="3" width="11.5703125" style="114" customWidth="1"/>
    <col min="4" max="8" width="8.7109375" style="114" customWidth="1"/>
    <col min="9" max="16384" width="11.42578125" style="114"/>
  </cols>
  <sheetData>
    <row r="3" spans="2:8" ht="15.75">
      <c r="B3" s="97" t="s">
        <v>154</v>
      </c>
      <c r="C3" s="97"/>
    </row>
    <row r="4" spans="2:8">
      <c r="D4" s="23"/>
      <c r="E4" s="23"/>
      <c r="F4" s="23"/>
      <c r="G4" s="23"/>
      <c r="H4" s="23"/>
    </row>
    <row r="5" spans="2:8">
      <c r="B5" s="44"/>
      <c r="C5" s="44"/>
      <c r="D5" s="23"/>
      <c r="E5" s="23"/>
      <c r="F5" s="23"/>
      <c r="G5" s="23"/>
      <c r="H5" s="23"/>
    </row>
    <row r="6" spans="2:8" ht="15.75">
      <c r="B6" s="105" t="s">
        <v>155</v>
      </c>
      <c r="C6" s="105"/>
      <c r="D6" s="203"/>
      <c r="E6" s="203"/>
      <c r="H6" s="23"/>
    </row>
    <row r="7" spans="2:8">
      <c r="B7" s="116" t="s">
        <v>66</v>
      </c>
      <c r="C7" s="116"/>
      <c r="D7" s="203"/>
      <c r="E7" s="203"/>
      <c r="H7" s="23"/>
    </row>
    <row r="8" spans="2:8">
      <c r="B8" s="25"/>
      <c r="C8" s="25"/>
      <c r="D8" s="66" t="s">
        <v>460</v>
      </c>
      <c r="E8" s="66" t="s">
        <v>388</v>
      </c>
      <c r="F8" s="66" t="s">
        <v>67</v>
      </c>
      <c r="G8" s="66" t="s">
        <v>68</v>
      </c>
      <c r="H8" s="66" t="s">
        <v>69</v>
      </c>
    </row>
    <row r="9" spans="2:8" ht="15.75" thickBot="1">
      <c r="B9" s="96" t="s">
        <v>72</v>
      </c>
      <c r="C9" s="96"/>
      <c r="D9" s="323">
        <v>1695</v>
      </c>
      <c r="E9" s="89">
        <v>1426</v>
      </c>
      <c r="F9" s="89">
        <v>1240</v>
      </c>
      <c r="G9" s="89">
        <v>1306</v>
      </c>
      <c r="H9" s="89">
        <v>1376</v>
      </c>
    </row>
    <row r="10" spans="2:8" ht="21" customHeight="1">
      <c r="B10" s="49" t="s">
        <v>457</v>
      </c>
      <c r="C10" s="49"/>
      <c r="G10" s="23"/>
      <c r="H10" s="23"/>
    </row>
    <row r="13" spans="2:8" ht="15.75">
      <c r="B13" s="105" t="s">
        <v>458</v>
      </c>
      <c r="C13" s="105"/>
      <c r="D13" s="203"/>
    </row>
    <row r="14" spans="2:8">
      <c r="B14" s="116" t="s">
        <v>66</v>
      </c>
      <c r="C14" s="116"/>
      <c r="D14" s="203"/>
    </row>
    <row r="15" spans="2:8">
      <c r="B15" s="25"/>
      <c r="C15" s="25"/>
      <c r="D15" s="66">
        <v>2013</v>
      </c>
    </row>
    <row r="16" spans="2:8" ht="15.75" thickBot="1">
      <c r="B16" s="96" t="s">
        <v>72</v>
      </c>
      <c r="C16" s="96"/>
      <c r="D16" s="323">
        <v>127</v>
      </c>
    </row>
    <row r="17" spans="2:13">
      <c r="B17" s="49" t="s">
        <v>457</v>
      </c>
      <c r="C17" s="49"/>
    </row>
    <row r="19" spans="2:13" ht="15.75">
      <c r="B19" s="108" t="s">
        <v>1505</v>
      </c>
      <c r="C19" s="1373"/>
      <c r="D19" s="1373"/>
      <c r="E19" s="1373"/>
      <c r="F19" s="1373"/>
      <c r="G19" s="1373"/>
      <c r="H19" s="1373"/>
      <c r="I19" s="1373"/>
      <c r="J19" s="1373"/>
      <c r="K19" s="1373"/>
      <c r="L19" s="1373"/>
      <c r="M19" s="1373"/>
    </row>
    <row r="20" spans="2:13">
      <c r="B20" s="408" t="s">
        <v>669</v>
      </c>
      <c r="C20" s="1373"/>
      <c r="D20" s="1373"/>
      <c r="E20" s="1373"/>
      <c r="F20" s="1373"/>
      <c r="G20" s="1373"/>
      <c r="H20" s="1373"/>
      <c r="I20" s="1373"/>
      <c r="J20" s="1373"/>
      <c r="K20" s="1373"/>
      <c r="L20" s="1373"/>
      <c r="M20" s="1373"/>
    </row>
    <row r="21" spans="2:13">
      <c r="B21" s="410"/>
      <c r="C21" s="1176">
        <v>2021</v>
      </c>
      <c r="D21" s="1176">
        <v>2020</v>
      </c>
      <c r="E21" s="1176">
        <v>2019</v>
      </c>
      <c r="F21" s="1176">
        <v>2018</v>
      </c>
      <c r="G21" s="1176">
        <v>2017</v>
      </c>
      <c r="H21" s="1176">
        <v>2016</v>
      </c>
      <c r="I21" s="1176">
        <v>2015</v>
      </c>
      <c r="J21" s="1176">
        <v>2014</v>
      </c>
      <c r="K21" s="1176">
        <v>2013</v>
      </c>
      <c r="L21" s="1176">
        <v>2012</v>
      </c>
      <c r="M21" s="1176">
        <v>2011</v>
      </c>
    </row>
    <row r="22" spans="2:13" ht="15.75" thickBot="1">
      <c r="B22" s="411" t="s">
        <v>670</v>
      </c>
      <c r="C22" s="1420">
        <v>215156</v>
      </c>
      <c r="D22" s="303">
        <v>166648</v>
      </c>
      <c r="E22" s="303">
        <v>178642</v>
      </c>
      <c r="F22" s="412">
        <v>168743</v>
      </c>
      <c r="G22" s="412">
        <v>174046</v>
      </c>
      <c r="H22" s="412">
        <v>172559</v>
      </c>
      <c r="I22" s="412">
        <v>175441</v>
      </c>
      <c r="J22" s="412">
        <v>131257</v>
      </c>
      <c r="K22" s="412">
        <v>124326</v>
      </c>
      <c r="L22" s="412">
        <v>125990</v>
      </c>
      <c r="M22" s="412">
        <v>6132</v>
      </c>
    </row>
    <row r="23" spans="2:13" ht="15.75" thickBot="1">
      <c r="B23" s="417" t="s">
        <v>672</v>
      </c>
      <c r="C23" s="1421">
        <v>30047</v>
      </c>
      <c r="D23" s="1422">
        <v>23228</v>
      </c>
      <c r="E23" s="1422">
        <v>23587</v>
      </c>
      <c r="F23" s="929">
        <v>23426</v>
      </c>
      <c r="G23" s="929">
        <v>22402</v>
      </c>
      <c r="H23" s="929">
        <v>22751</v>
      </c>
      <c r="I23" s="929">
        <v>20507</v>
      </c>
      <c r="J23" s="929">
        <v>18226</v>
      </c>
      <c r="K23" s="929">
        <v>16906</v>
      </c>
      <c r="L23" s="929">
        <v>17421</v>
      </c>
      <c r="M23" s="929">
        <v>3723</v>
      </c>
    </row>
    <row r="24" spans="2:13" ht="15.75" thickBot="1">
      <c r="B24" s="411" t="s">
        <v>673</v>
      </c>
      <c r="C24" s="1423">
        <v>91</v>
      </c>
      <c r="D24" s="303" t="s">
        <v>79</v>
      </c>
      <c r="E24" s="1424">
        <v>1</v>
      </c>
      <c r="F24" s="1425">
        <v>0</v>
      </c>
      <c r="G24" s="1425">
        <v>0</v>
      </c>
      <c r="H24" s="1425">
        <v>0</v>
      </c>
      <c r="I24" s="1425">
        <v>1</v>
      </c>
      <c r="J24" s="1425">
        <v>1</v>
      </c>
      <c r="K24" s="412" t="s">
        <v>79</v>
      </c>
      <c r="L24" s="1425">
        <v>0</v>
      </c>
      <c r="M24" s="1425">
        <v>5</v>
      </c>
    </row>
    <row r="25" spans="2:13">
      <c r="B25" s="413" t="s">
        <v>671</v>
      </c>
      <c r="C25" s="1426">
        <v>0</v>
      </c>
      <c r="D25" s="1418" t="s">
        <v>79</v>
      </c>
      <c r="E25" s="1427">
        <v>2</v>
      </c>
      <c r="F25" s="1419">
        <v>0</v>
      </c>
      <c r="G25" s="1419">
        <v>0</v>
      </c>
      <c r="H25" s="414" t="s">
        <v>79</v>
      </c>
      <c r="I25" s="414" t="s">
        <v>79</v>
      </c>
      <c r="J25" s="1419">
        <v>0</v>
      </c>
      <c r="K25" s="1419">
        <v>0</v>
      </c>
      <c r="L25" s="414">
        <v>2</v>
      </c>
      <c r="M25" s="1419">
        <v>0</v>
      </c>
    </row>
    <row r="26" spans="2:13">
      <c r="B26" s="409" t="s">
        <v>72</v>
      </c>
      <c r="C26" s="415">
        <v>245294</v>
      </c>
      <c r="D26" s="415">
        <v>189876</v>
      </c>
      <c r="E26" s="415">
        <v>202232</v>
      </c>
      <c r="F26" s="415">
        <v>192169</v>
      </c>
      <c r="G26" s="415">
        <v>196448</v>
      </c>
      <c r="H26" s="415">
        <v>195310</v>
      </c>
      <c r="I26" s="415">
        <v>195949</v>
      </c>
      <c r="J26" s="415">
        <v>149484</v>
      </c>
      <c r="K26" s="415">
        <v>141232</v>
      </c>
      <c r="L26" s="415">
        <v>143413</v>
      </c>
      <c r="M26" s="415">
        <v>9860</v>
      </c>
    </row>
    <row r="27" spans="2:13">
      <c r="B27" s="49" t="s">
        <v>1976</v>
      </c>
      <c r="C27" s="986"/>
      <c r="D27" s="986"/>
      <c r="E27" s="986"/>
      <c r="F27" s="986"/>
      <c r="G27" s="986"/>
      <c r="H27" s="986"/>
      <c r="I27" s="986"/>
      <c r="J27" s="986"/>
      <c r="K27" s="986"/>
      <c r="L27" s="986"/>
      <c r="M27" s="986"/>
    </row>
    <row r="28" spans="2:13">
      <c r="B28" s="1373"/>
      <c r="C28" s="1373"/>
      <c r="D28" s="1373"/>
      <c r="E28" s="1373"/>
      <c r="F28" s="1373"/>
      <c r="G28" s="1373"/>
      <c r="H28" s="1373"/>
      <c r="I28" s="1373"/>
      <c r="J28" s="1373"/>
      <c r="K28" s="1373"/>
      <c r="L28" s="1373"/>
      <c r="M28" s="1373"/>
    </row>
    <row r="29" spans="2:13">
      <c r="B29" s="49"/>
      <c r="C29" s="416"/>
      <c r="D29" s="416"/>
      <c r="E29" s="416"/>
      <c r="F29" s="416"/>
      <c r="G29" s="416"/>
      <c r="H29" s="416"/>
      <c r="I29" s="416"/>
      <c r="J29" s="416"/>
      <c r="K29" s="416"/>
      <c r="L29" s="416"/>
      <c r="M29" s="416"/>
    </row>
    <row r="30" spans="2:13">
      <c r="B30" s="49"/>
      <c r="C30" s="1373"/>
      <c r="D30" s="1373"/>
      <c r="E30" s="1373"/>
      <c r="F30" s="1373"/>
      <c r="G30" s="1373"/>
      <c r="H30" s="1373"/>
      <c r="I30" s="1373"/>
      <c r="J30" s="1373"/>
      <c r="K30" s="1373"/>
      <c r="L30" s="1373"/>
      <c r="M30" s="1373"/>
    </row>
    <row r="31" spans="2:13" ht="15.75">
      <c r="B31" s="108" t="s">
        <v>1505</v>
      </c>
      <c r="C31" s="1373"/>
      <c r="D31" s="1373"/>
      <c r="E31" s="1373"/>
      <c r="F31" s="1373"/>
      <c r="G31" s="1373"/>
      <c r="H31" s="1373"/>
      <c r="I31" s="1373"/>
      <c r="J31" s="1373"/>
      <c r="K31" s="1373"/>
      <c r="L31" s="1373"/>
      <c r="M31" s="1373"/>
    </row>
    <row r="32" spans="2:13">
      <c r="B32" s="408" t="s">
        <v>2083</v>
      </c>
      <c r="C32" s="408"/>
      <c r="D32" s="408"/>
      <c r="E32" s="408"/>
      <c r="F32" s="408"/>
      <c r="G32" s="408"/>
      <c r="H32" s="408"/>
      <c r="I32" s="408"/>
      <c r="J32" s="408"/>
      <c r="K32" s="1373"/>
      <c r="L32" s="1373"/>
      <c r="M32" s="1373"/>
    </row>
    <row r="33" spans="2:13">
      <c r="B33" s="256"/>
      <c r="C33" s="1162">
        <v>2021</v>
      </c>
      <c r="D33" s="1162">
        <v>2020</v>
      </c>
      <c r="E33" s="1162">
        <v>2019</v>
      </c>
      <c r="F33" s="256">
        <v>2018</v>
      </c>
      <c r="G33" s="256">
        <v>2017</v>
      </c>
      <c r="H33" s="256">
        <v>2016</v>
      </c>
      <c r="I33" s="256">
        <v>2015</v>
      </c>
      <c r="J33" s="256">
        <v>2014</v>
      </c>
      <c r="K33" s="256">
        <v>2013</v>
      </c>
      <c r="L33" s="1428">
        <v>2012</v>
      </c>
      <c r="M33" s="1429">
        <v>2011</v>
      </c>
    </row>
    <row r="34" spans="2:13" ht="15.75" thickBot="1">
      <c r="B34" s="411" t="s">
        <v>670</v>
      </c>
      <c r="C34" s="1420">
        <v>215156</v>
      </c>
      <c r="D34" s="304">
        <v>166648</v>
      </c>
      <c r="E34" s="304">
        <v>178642</v>
      </c>
      <c r="F34" s="412">
        <v>168743</v>
      </c>
      <c r="G34" s="412">
        <v>174046</v>
      </c>
      <c r="H34" s="412">
        <v>172559</v>
      </c>
      <c r="I34" s="412">
        <v>175441</v>
      </c>
      <c r="J34" s="412">
        <v>131257</v>
      </c>
      <c r="K34" s="412">
        <v>124326</v>
      </c>
      <c r="L34" s="412">
        <v>125990</v>
      </c>
      <c r="M34" s="412">
        <v>6132</v>
      </c>
    </row>
    <row r="35" spans="2:13" ht="15.75" thickBot="1">
      <c r="B35" s="417" t="s">
        <v>2084</v>
      </c>
      <c r="C35" s="927">
        <v>187884</v>
      </c>
      <c r="D35" s="928">
        <v>146217</v>
      </c>
      <c r="E35" s="928">
        <v>154881</v>
      </c>
      <c r="F35" s="929">
        <v>145629</v>
      </c>
      <c r="G35" s="929">
        <v>153415</v>
      </c>
      <c r="H35" s="929">
        <v>153000</v>
      </c>
      <c r="I35" s="929">
        <v>157431</v>
      </c>
      <c r="J35" s="929">
        <v>120188</v>
      </c>
      <c r="K35" s="929">
        <v>114456</v>
      </c>
      <c r="L35" s="929">
        <v>116090</v>
      </c>
      <c r="M35" s="929">
        <v>3266</v>
      </c>
    </row>
    <row r="36" spans="2:13" ht="15.75" thickBot="1">
      <c r="B36" s="1430" t="s">
        <v>2085</v>
      </c>
      <c r="C36" s="1431">
        <v>0</v>
      </c>
      <c r="D36" s="212">
        <v>0</v>
      </c>
      <c r="E36" s="212">
        <v>0</v>
      </c>
      <c r="F36" s="1432">
        <v>0</v>
      </c>
      <c r="G36" s="1432">
        <v>0</v>
      </c>
      <c r="H36" s="1432">
        <v>0</v>
      </c>
      <c r="I36" s="1432">
        <v>5</v>
      </c>
      <c r="J36" s="1432">
        <v>0</v>
      </c>
      <c r="K36" s="1648">
        <v>0</v>
      </c>
      <c r="L36" s="929">
        <v>315</v>
      </c>
      <c r="M36" s="929">
        <v>363</v>
      </c>
    </row>
    <row r="37" spans="2:13" ht="15.75" thickBot="1">
      <c r="B37" s="417" t="s">
        <v>2086</v>
      </c>
      <c r="C37" s="927">
        <v>27272</v>
      </c>
      <c r="D37" s="928">
        <v>20431</v>
      </c>
      <c r="E37" s="928">
        <v>23761</v>
      </c>
      <c r="F37" s="929">
        <v>23114</v>
      </c>
      <c r="G37" s="929">
        <v>20630</v>
      </c>
      <c r="H37" s="929">
        <v>19559</v>
      </c>
      <c r="I37" s="929">
        <v>18005</v>
      </c>
      <c r="J37" s="929">
        <v>11069</v>
      </c>
      <c r="K37" s="929">
        <v>9870</v>
      </c>
      <c r="L37" s="929">
        <v>9584</v>
      </c>
      <c r="M37" s="929">
        <v>2503</v>
      </c>
    </row>
    <row r="38" spans="2:13" ht="15.75" thickBot="1">
      <c r="B38" s="417" t="s">
        <v>672</v>
      </c>
      <c r="C38" s="1421">
        <v>30047</v>
      </c>
      <c r="D38" s="928">
        <v>23228</v>
      </c>
      <c r="E38" s="928">
        <v>23587</v>
      </c>
      <c r="F38" s="929">
        <v>23426</v>
      </c>
      <c r="G38" s="929">
        <v>22402</v>
      </c>
      <c r="H38" s="929">
        <v>22751</v>
      </c>
      <c r="I38" s="929">
        <v>20507</v>
      </c>
      <c r="J38" s="929">
        <v>18226</v>
      </c>
      <c r="K38" s="929">
        <v>16906</v>
      </c>
      <c r="L38" s="929">
        <v>17421</v>
      </c>
      <c r="M38" s="929">
        <v>3723</v>
      </c>
    </row>
    <row r="39" spans="2:13">
      <c r="B39" s="1433" t="s">
        <v>2087</v>
      </c>
      <c r="C39" s="925">
        <v>29655</v>
      </c>
      <c r="D39" s="324">
        <v>22908</v>
      </c>
      <c r="E39" s="324">
        <v>23346</v>
      </c>
      <c r="F39" s="414">
        <v>23151</v>
      </c>
      <c r="G39" s="414">
        <v>22042</v>
      </c>
      <c r="H39" s="414">
        <v>22557</v>
      </c>
      <c r="I39" s="414">
        <v>20394</v>
      </c>
      <c r="J39" s="414">
        <v>18128</v>
      </c>
      <c r="K39" s="414">
        <v>16848</v>
      </c>
      <c r="L39" s="414">
        <v>17357</v>
      </c>
      <c r="M39" s="414">
        <v>3715</v>
      </c>
    </row>
    <row r="40" spans="2:13" s="1373" customFormat="1">
      <c r="B40" s="409" t="s">
        <v>72</v>
      </c>
      <c r="C40" s="415">
        <v>245203</v>
      </c>
      <c r="D40" s="415">
        <v>189876</v>
      </c>
      <c r="E40" s="415">
        <v>202229</v>
      </c>
      <c r="F40" s="415">
        <v>192169</v>
      </c>
      <c r="G40" s="415">
        <v>196448</v>
      </c>
      <c r="H40" s="415">
        <v>195310</v>
      </c>
      <c r="I40" s="415">
        <v>195948</v>
      </c>
      <c r="J40" s="415">
        <v>149483</v>
      </c>
      <c r="K40" s="415">
        <v>141232</v>
      </c>
      <c r="L40" s="415">
        <v>143411</v>
      </c>
      <c r="M40" s="415">
        <v>9855</v>
      </c>
    </row>
    <row r="41" spans="2:13">
      <c r="B41" s="49" t="s">
        <v>1975</v>
      </c>
      <c r="C41" s="1373"/>
      <c r="D41" s="1373"/>
      <c r="E41" s="1373"/>
      <c r="F41" s="1373"/>
      <c r="G41" s="1373"/>
      <c r="H41" s="1373"/>
      <c r="I41" s="1373"/>
      <c r="J41" s="1373"/>
      <c r="K41" s="1373"/>
      <c r="L41" s="1373"/>
      <c r="M41" s="1373"/>
    </row>
    <row r="42" spans="2:13">
      <c r="B42" s="1373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</row>
    <row r="43" spans="2:13">
      <c r="B43" s="1373"/>
      <c r="C43" s="1373"/>
      <c r="D43" s="1373"/>
      <c r="E43" s="1373"/>
      <c r="F43" s="1373"/>
      <c r="G43" s="1373"/>
      <c r="H43" s="1373"/>
      <c r="I43" s="1373"/>
      <c r="J43" s="1373"/>
      <c r="K43" s="1373"/>
      <c r="L43" s="1373"/>
      <c r="M43" s="1373"/>
    </row>
    <row r="44" spans="2:13" ht="15.75">
      <c r="B44" s="108" t="s">
        <v>1505</v>
      </c>
      <c r="C44" s="1373"/>
      <c r="D44" s="1373"/>
      <c r="E44" s="1373"/>
      <c r="F44" s="1373"/>
      <c r="G44" s="1373"/>
      <c r="H44" s="1373"/>
      <c r="I44" s="1373"/>
      <c r="J44" s="1373"/>
      <c r="K44" s="1373"/>
      <c r="L44" s="1373"/>
      <c r="M44" s="1373"/>
    </row>
    <row r="45" spans="2:13">
      <c r="B45" s="408" t="s">
        <v>676</v>
      </c>
      <c r="C45" s="1373"/>
      <c r="D45" s="1373"/>
      <c r="E45" s="1373"/>
      <c r="F45" s="1373"/>
      <c r="G45" s="1373"/>
      <c r="H45" s="1373"/>
      <c r="I45" s="1373"/>
      <c r="J45" s="1373"/>
      <c r="K45" s="1373"/>
      <c r="L45" s="1373"/>
      <c r="M45" s="1373"/>
    </row>
    <row r="46" spans="2:13">
      <c r="B46" s="421" t="s">
        <v>677</v>
      </c>
      <c r="C46" s="421">
        <v>2021</v>
      </c>
      <c r="D46" s="421">
        <v>2020</v>
      </c>
      <c r="E46" s="421">
        <v>2019</v>
      </c>
      <c r="F46" s="421">
        <v>2018</v>
      </c>
      <c r="G46" s="421">
        <v>2017</v>
      </c>
      <c r="H46" s="421">
        <v>2016</v>
      </c>
      <c r="I46" s="421">
        <v>2015</v>
      </c>
      <c r="J46" s="421">
        <v>2014</v>
      </c>
      <c r="K46" s="421">
        <v>2013</v>
      </c>
      <c r="L46" s="1162">
        <v>2012</v>
      </c>
      <c r="M46" s="410">
        <v>2011</v>
      </c>
    </row>
    <row r="47" spans="2:13" ht="15.75" thickBot="1">
      <c r="B47" s="1039" t="s">
        <v>18</v>
      </c>
      <c r="C47" s="924">
        <v>158509</v>
      </c>
      <c r="D47" s="304">
        <v>135791</v>
      </c>
      <c r="E47" s="744">
        <v>137941</v>
      </c>
      <c r="F47" s="744">
        <v>134310</v>
      </c>
      <c r="G47" s="744">
        <v>141547</v>
      </c>
      <c r="H47" s="744">
        <v>141380</v>
      </c>
      <c r="I47" s="744">
        <v>149816</v>
      </c>
      <c r="J47" s="744">
        <v>114868</v>
      </c>
      <c r="K47" s="744">
        <v>109893</v>
      </c>
      <c r="L47" s="744">
        <v>110732</v>
      </c>
      <c r="M47" s="744">
        <v>5355</v>
      </c>
    </row>
    <row r="48" spans="2:13" ht="15.75" thickBot="1">
      <c r="B48" s="1039" t="s">
        <v>1526</v>
      </c>
      <c r="C48" s="924">
        <v>17823</v>
      </c>
      <c r="D48" s="304">
        <v>10956</v>
      </c>
      <c r="E48" s="744">
        <v>12570</v>
      </c>
      <c r="F48" s="744">
        <v>9939</v>
      </c>
      <c r="G48" s="744">
        <v>7868</v>
      </c>
      <c r="H48" s="744">
        <v>7307</v>
      </c>
      <c r="I48" s="744">
        <v>8519</v>
      </c>
      <c r="J48" s="744">
        <v>5464</v>
      </c>
      <c r="K48" s="744">
        <v>4209</v>
      </c>
      <c r="L48" s="744">
        <v>4101</v>
      </c>
      <c r="M48" s="744">
        <v>358</v>
      </c>
    </row>
    <row r="49" spans="2:13" ht="15.75" thickBot="1">
      <c r="B49" s="1039" t="s">
        <v>25</v>
      </c>
      <c r="C49" s="924">
        <v>7399</v>
      </c>
      <c r="D49" s="304">
        <v>5303</v>
      </c>
      <c r="E49" s="744">
        <v>8100</v>
      </c>
      <c r="F49" s="744">
        <v>6627</v>
      </c>
      <c r="G49" s="744">
        <v>6843</v>
      </c>
      <c r="H49" s="744">
        <v>6609</v>
      </c>
      <c r="I49" s="744">
        <v>1934</v>
      </c>
      <c r="J49" s="744">
        <v>415</v>
      </c>
      <c r="K49" s="744">
        <v>498</v>
      </c>
      <c r="L49" s="744">
        <v>683</v>
      </c>
      <c r="M49" s="744">
        <v>6</v>
      </c>
    </row>
    <row r="50" spans="2:13" ht="15.75" thickBot="1">
      <c r="B50" s="1039" t="s">
        <v>2088</v>
      </c>
      <c r="C50" s="924">
        <v>6690</v>
      </c>
      <c r="D50" s="304">
        <v>51</v>
      </c>
      <c r="E50" s="744">
        <v>13</v>
      </c>
      <c r="F50" s="744">
        <v>14</v>
      </c>
      <c r="G50" s="744">
        <v>8</v>
      </c>
      <c r="H50" s="744">
        <v>7</v>
      </c>
      <c r="I50" s="744">
        <v>1</v>
      </c>
      <c r="J50" s="1649">
        <v>0</v>
      </c>
      <c r="K50" s="1649">
        <v>0</v>
      </c>
      <c r="L50" s="1434">
        <v>0</v>
      </c>
      <c r="M50" s="1649">
        <v>0</v>
      </c>
    </row>
    <row r="51" spans="2:13" ht="15.75" thickBot="1">
      <c r="B51" s="1039" t="s">
        <v>19</v>
      </c>
      <c r="C51" s="924">
        <v>4635</v>
      </c>
      <c r="D51" s="304">
        <v>4051</v>
      </c>
      <c r="E51" s="744">
        <v>4191</v>
      </c>
      <c r="F51" s="744">
        <v>3515</v>
      </c>
      <c r="G51" s="744">
        <v>3859</v>
      </c>
      <c r="H51" s="744">
        <v>5172</v>
      </c>
      <c r="I51" s="744">
        <v>4434</v>
      </c>
      <c r="J51" s="744">
        <v>3088</v>
      </c>
      <c r="K51" s="744">
        <v>3249</v>
      </c>
      <c r="L51" s="744">
        <v>2998</v>
      </c>
      <c r="M51" s="1649">
        <v>0</v>
      </c>
    </row>
    <row r="52" spans="2:13" ht="15.75" thickBot="1">
      <c r="B52" s="1039" t="s">
        <v>38</v>
      </c>
      <c r="C52" s="924">
        <v>3628</v>
      </c>
      <c r="D52" s="304">
        <v>2471</v>
      </c>
      <c r="E52" s="744">
        <v>3565</v>
      </c>
      <c r="F52" s="744">
        <v>3412</v>
      </c>
      <c r="G52" s="744">
        <v>3292</v>
      </c>
      <c r="H52" s="744">
        <v>2544</v>
      </c>
      <c r="I52" s="744">
        <v>1904</v>
      </c>
      <c r="J52" s="744">
        <v>884</v>
      </c>
      <c r="K52" s="744">
        <v>1011</v>
      </c>
      <c r="L52" s="744">
        <v>1036</v>
      </c>
      <c r="M52" s="744">
        <v>22</v>
      </c>
    </row>
    <row r="53" spans="2:13" ht="15.75" thickBot="1">
      <c r="B53" s="1039" t="s">
        <v>936</v>
      </c>
      <c r="C53" s="924">
        <v>3344</v>
      </c>
      <c r="D53" s="304">
        <v>2142</v>
      </c>
      <c r="E53" s="744">
        <v>2820</v>
      </c>
      <c r="F53" s="744">
        <v>2934</v>
      </c>
      <c r="G53" s="744">
        <v>2945</v>
      </c>
      <c r="H53" s="744">
        <v>3311</v>
      </c>
      <c r="I53" s="744">
        <v>2776</v>
      </c>
      <c r="J53" s="744">
        <v>2086</v>
      </c>
      <c r="K53" s="744">
        <v>1472</v>
      </c>
      <c r="L53" s="1434">
        <v>1522</v>
      </c>
      <c r="M53" s="744">
        <v>120</v>
      </c>
    </row>
    <row r="54" spans="2:13" ht="15.75" thickBot="1">
      <c r="B54" s="1039" t="s">
        <v>932</v>
      </c>
      <c r="C54" s="924">
        <v>3188</v>
      </c>
      <c r="D54" s="304">
        <v>282</v>
      </c>
      <c r="E54" s="744">
        <v>417</v>
      </c>
      <c r="F54" s="744">
        <v>271</v>
      </c>
      <c r="G54" s="744">
        <v>162</v>
      </c>
      <c r="H54" s="744">
        <v>108</v>
      </c>
      <c r="I54" s="744">
        <v>12</v>
      </c>
      <c r="J54" s="744">
        <v>44</v>
      </c>
      <c r="K54" s="744">
        <v>45</v>
      </c>
      <c r="L54" s="744">
        <v>27</v>
      </c>
      <c r="M54" s="744">
        <v>4</v>
      </c>
    </row>
    <row r="55" spans="2:13">
      <c r="B55" s="1041" t="s">
        <v>150</v>
      </c>
      <c r="C55" s="925">
        <v>9943</v>
      </c>
      <c r="D55" s="324">
        <v>5611</v>
      </c>
      <c r="E55" s="746">
        <v>9027</v>
      </c>
      <c r="F55" s="746">
        <v>7719</v>
      </c>
      <c r="G55" s="746">
        <v>7523</v>
      </c>
      <c r="H55" s="746">
        <v>6120</v>
      </c>
      <c r="I55" s="746">
        <v>6049</v>
      </c>
      <c r="J55" s="746">
        <v>4411</v>
      </c>
      <c r="K55" s="746">
        <v>3956</v>
      </c>
      <c r="L55" s="746">
        <v>4890</v>
      </c>
      <c r="M55" s="746">
        <v>268</v>
      </c>
    </row>
    <row r="56" spans="2:13">
      <c r="B56" s="421" t="s">
        <v>4</v>
      </c>
      <c r="C56" s="415">
        <v>215156</v>
      </c>
      <c r="D56" s="415">
        <v>166648</v>
      </c>
      <c r="E56" s="422">
        <v>178642</v>
      </c>
      <c r="F56" s="422">
        <v>168743</v>
      </c>
      <c r="G56" s="422">
        <v>174046</v>
      </c>
      <c r="H56" s="422">
        <v>172559</v>
      </c>
      <c r="I56" s="422">
        <v>175441</v>
      </c>
      <c r="J56" s="422">
        <v>131257</v>
      </c>
      <c r="K56" s="422">
        <v>124326</v>
      </c>
      <c r="L56" s="422">
        <v>125990</v>
      </c>
      <c r="M56" s="422">
        <v>6132</v>
      </c>
    </row>
    <row r="57" spans="2:13">
      <c r="B57" s="49" t="s">
        <v>1975</v>
      </c>
      <c r="C57" s="1373"/>
      <c r="D57" s="1373"/>
      <c r="E57" s="1373"/>
      <c r="F57" s="1373"/>
      <c r="G57" s="1373"/>
      <c r="H57" s="1373"/>
      <c r="I57" s="1373"/>
      <c r="J57" s="1373"/>
      <c r="K57" s="1373"/>
      <c r="L57" s="1373"/>
      <c r="M57" s="1373"/>
    </row>
    <row r="58" spans="2:13">
      <c r="B58" s="1373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</row>
    <row r="59" spans="2:13" ht="15.75">
      <c r="B59" s="108" t="s">
        <v>1505</v>
      </c>
      <c r="C59" s="1373"/>
      <c r="D59" s="1373"/>
      <c r="E59" s="1373"/>
      <c r="F59" s="1373"/>
      <c r="G59" s="1373"/>
      <c r="H59" s="1373"/>
      <c r="I59" s="1373"/>
      <c r="J59" s="1373"/>
      <c r="K59" s="1373"/>
      <c r="L59" s="1373"/>
      <c r="M59" s="1373"/>
    </row>
    <row r="60" spans="2:13">
      <c r="B60" s="408" t="s">
        <v>2089</v>
      </c>
      <c r="C60" s="1373"/>
      <c r="D60" s="1373"/>
      <c r="E60" s="1373"/>
      <c r="F60" s="1373"/>
      <c r="G60" s="1373"/>
      <c r="H60" s="1373"/>
      <c r="I60" s="1373"/>
      <c r="J60" s="1373"/>
      <c r="K60" s="1373"/>
      <c r="L60" s="1373"/>
      <c r="M60" s="1373"/>
    </row>
    <row r="61" spans="2:13">
      <c r="B61" s="421" t="s">
        <v>677</v>
      </c>
      <c r="C61" s="421">
        <v>2021</v>
      </c>
      <c r="D61" s="421">
        <v>2020</v>
      </c>
      <c r="E61" s="421">
        <v>2019</v>
      </c>
      <c r="F61" s="421">
        <v>2018</v>
      </c>
      <c r="G61" s="421">
        <v>2017</v>
      </c>
      <c r="H61" s="421">
        <v>2016</v>
      </c>
      <c r="I61" s="421">
        <v>2015</v>
      </c>
      <c r="J61" s="421">
        <v>2014</v>
      </c>
      <c r="K61" s="421">
        <v>2013</v>
      </c>
      <c r="L61" s="421">
        <v>2012</v>
      </c>
      <c r="M61" s="421">
        <v>2011</v>
      </c>
    </row>
    <row r="62" spans="2:13" ht="15.75" thickBot="1">
      <c r="B62" s="1039" t="s">
        <v>18</v>
      </c>
      <c r="C62" s="924">
        <v>20074</v>
      </c>
      <c r="D62" s="304">
        <v>16077</v>
      </c>
      <c r="E62" s="744">
        <v>14493</v>
      </c>
      <c r="F62" s="304">
        <v>12954</v>
      </c>
      <c r="G62" s="744">
        <v>10874</v>
      </c>
      <c r="H62" s="744">
        <v>9346</v>
      </c>
      <c r="I62" s="744">
        <v>7732</v>
      </c>
      <c r="J62" s="744">
        <v>6657</v>
      </c>
      <c r="K62" s="744">
        <v>6527</v>
      </c>
      <c r="L62" s="744">
        <v>7273</v>
      </c>
      <c r="M62" s="744">
        <v>1681</v>
      </c>
    </row>
    <row r="63" spans="2:13" ht="15.75" thickBot="1">
      <c r="B63" s="411" t="s">
        <v>15</v>
      </c>
      <c r="C63" s="924">
        <v>1757</v>
      </c>
      <c r="D63" s="304">
        <v>1095</v>
      </c>
      <c r="E63" s="744">
        <v>1558</v>
      </c>
      <c r="F63" s="304">
        <v>2246</v>
      </c>
      <c r="G63" s="744">
        <v>2872</v>
      </c>
      <c r="H63" s="744">
        <v>3612</v>
      </c>
      <c r="I63" s="744">
        <v>3779</v>
      </c>
      <c r="J63" s="744">
        <v>4050</v>
      </c>
      <c r="K63" s="744">
        <v>4126</v>
      </c>
      <c r="L63" s="1434">
        <v>4130</v>
      </c>
      <c r="M63" s="744">
        <v>1852</v>
      </c>
    </row>
    <row r="64" spans="2:13" ht="15.75" thickBot="1">
      <c r="B64" s="1039" t="s">
        <v>9</v>
      </c>
      <c r="C64" s="924">
        <v>1581</v>
      </c>
      <c r="D64" s="304">
        <v>1397</v>
      </c>
      <c r="E64" s="744">
        <v>1633</v>
      </c>
      <c r="F64" s="304">
        <v>1698</v>
      </c>
      <c r="G64" s="744">
        <v>2149</v>
      </c>
      <c r="H64" s="744">
        <v>2736</v>
      </c>
      <c r="I64" s="744">
        <v>2418</v>
      </c>
      <c r="J64" s="744">
        <v>2355</v>
      </c>
      <c r="K64" s="744">
        <v>1942</v>
      </c>
      <c r="L64" s="744">
        <v>1976</v>
      </c>
      <c r="M64" s="744">
        <v>6</v>
      </c>
    </row>
    <row r="65" spans="2:13" ht="15.75" thickBot="1">
      <c r="B65" s="1039" t="s">
        <v>42</v>
      </c>
      <c r="C65" s="924">
        <v>1358</v>
      </c>
      <c r="D65" s="304">
        <v>543</v>
      </c>
      <c r="E65" s="744">
        <v>718</v>
      </c>
      <c r="F65" s="304">
        <v>856</v>
      </c>
      <c r="G65" s="744">
        <v>866</v>
      </c>
      <c r="H65" s="744">
        <v>966</v>
      </c>
      <c r="I65" s="744">
        <v>956</v>
      </c>
      <c r="J65" s="744">
        <v>743</v>
      </c>
      <c r="K65" s="744">
        <v>644</v>
      </c>
      <c r="L65" s="744">
        <v>539</v>
      </c>
      <c r="M65" s="1649">
        <v>0</v>
      </c>
    </row>
    <row r="66" spans="2:13" ht="15.75" thickBot="1">
      <c r="B66" s="1039" t="s">
        <v>1897</v>
      </c>
      <c r="C66" s="924">
        <v>1085</v>
      </c>
      <c r="D66" s="304">
        <v>1551</v>
      </c>
      <c r="E66" s="744">
        <v>2153</v>
      </c>
      <c r="F66" s="304">
        <v>2434</v>
      </c>
      <c r="G66" s="744">
        <v>2392</v>
      </c>
      <c r="H66" s="744">
        <v>2982</v>
      </c>
      <c r="I66" s="744">
        <v>3145</v>
      </c>
      <c r="J66" s="744">
        <v>2325</v>
      </c>
      <c r="K66" s="744">
        <v>1662</v>
      </c>
      <c r="L66" s="744">
        <v>1264</v>
      </c>
      <c r="M66" s="1649">
        <v>0</v>
      </c>
    </row>
    <row r="67" spans="2:13" ht="15.75" thickBot="1">
      <c r="B67" s="1039" t="s">
        <v>22</v>
      </c>
      <c r="C67" s="924">
        <v>1079</v>
      </c>
      <c r="D67" s="304">
        <v>441</v>
      </c>
      <c r="E67" s="744">
        <v>637</v>
      </c>
      <c r="F67" s="304">
        <v>562</v>
      </c>
      <c r="G67" s="744">
        <v>529</v>
      </c>
      <c r="H67" s="744">
        <v>525</v>
      </c>
      <c r="I67" s="744">
        <v>208</v>
      </c>
      <c r="J67" s="744">
        <v>28</v>
      </c>
      <c r="K67" s="744">
        <v>56</v>
      </c>
      <c r="L67" s="1434">
        <v>68</v>
      </c>
      <c r="M67" s="1434">
        <v>0</v>
      </c>
    </row>
    <row r="68" spans="2:13" ht="15.75" thickBot="1">
      <c r="B68" s="1039" t="s">
        <v>17</v>
      </c>
      <c r="C68" s="924">
        <v>1047</v>
      </c>
      <c r="D68" s="304">
        <v>768</v>
      </c>
      <c r="E68" s="744">
        <v>813</v>
      </c>
      <c r="F68" s="304">
        <v>778</v>
      </c>
      <c r="G68" s="744">
        <v>825</v>
      </c>
      <c r="H68" s="744">
        <v>761</v>
      </c>
      <c r="I68" s="744">
        <v>734</v>
      </c>
      <c r="J68" s="744">
        <v>765</v>
      </c>
      <c r="K68" s="744">
        <v>655</v>
      </c>
      <c r="L68" s="1434">
        <v>794</v>
      </c>
      <c r="M68" s="1434">
        <v>11</v>
      </c>
    </row>
    <row r="69" spans="2:13">
      <c r="B69" s="1041" t="s">
        <v>150</v>
      </c>
      <c r="C69" s="1435">
        <v>1675</v>
      </c>
      <c r="D69" s="1436">
        <v>1037</v>
      </c>
      <c r="E69" s="1436">
        <v>1340</v>
      </c>
      <c r="F69" s="324">
        <v>1623</v>
      </c>
      <c r="G69" s="746">
        <v>1536</v>
      </c>
      <c r="H69" s="746">
        <v>1629</v>
      </c>
      <c r="I69" s="746">
        <v>1423</v>
      </c>
      <c r="J69" s="746">
        <v>1208</v>
      </c>
      <c r="K69" s="746">
        <v>1241</v>
      </c>
      <c r="L69" s="746">
        <v>1314</v>
      </c>
      <c r="M69" s="746">
        <v>164</v>
      </c>
    </row>
    <row r="70" spans="2:13">
      <c r="B70" s="421" t="s">
        <v>72</v>
      </c>
      <c r="C70" s="1173">
        <v>29655</v>
      </c>
      <c r="D70" s="1173">
        <v>22908</v>
      </c>
      <c r="E70" s="1173">
        <v>23346</v>
      </c>
      <c r="F70" s="415">
        <v>23151</v>
      </c>
      <c r="G70" s="415">
        <v>22042</v>
      </c>
      <c r="H70" s="415">
        <v>22557</v>
      </c>
      <c r="I70" s="415">
        <v>20394</v>
      </c>
      <c r="J70" s="415">
        <v>18128</v>
      </c>
      <c r="K70" s="415">
        <v>16848</v>
      </c>
      <c r="L70" s="415">
        <v>17357</v>
      </c>
      <c r="M70" s="415">
        <v>3715</v>
      </c>
    </row>
    <row r="71" spans="2:13">
      <c r="B71" s="49" t="s">
        <v>1975</v>
      </c>
      <c r="C71" s="27"/>
      <c r="D71" s="27"/>
      <c r="E71" s="27"/>
      <c r="F71" s="27"/>
      <c r="G71" s="27"/>
      <c r="H71" s="27"/>
      <c r="I71" s="27"/>
      <c r="J71" s="1373"/>
      <c r="K71" s="1373"/>
      <c r="L71" s="1373"/>
      <c r="M71" s="1373"/>
    </row>
  </sheetData>
  <hyperlinks>
    <hyperlink ref="B10" r:id="rId1" location="medialink"/>
    <hyperlink ref="B17" r:id="rId2" location="medialink"/>
    <hyperlink ref="B71" r:id="rId3" display="Source: ITC Trade Map, 2018"/>
    <hyperlink ref="B57" r:id="rId4" display="Source: ITC Trade Map, 2018"/>
    <hyperlink ref="B41" r:id="rId5" display="Source: ITC Trade Map, 2018"/>
    <hyperlink ref="B27" r:id="rId6" display="Source: ITC"/>
  </hyperlinks>
  <pageMargins left="0.7" right="0.7" top="0.78740157499999996" bottom="0.78740157499999996" header="0.3" footer="0.3"/>
  <pageSetup paperSize="9" orientation="portrait" verticalDpi="300" r:id="rId7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1:AD62"/>
  <sheetViews>
    <sheetView showGridLines="0" zoomScaleNormal="100" workbookViewId="0">
      <selection activeCell="O32" sqref="O32"/>
    </sheetView>
  </sheetViews>
  <sheetFormatPr baseColWidth="10" defaultColWidth="11.42578125" defaultRowHeight="15"/>
  <cols>
    <col min="1" max="1" width="6.28515625" style="1373" customWidth="1"/>
    <col min="2" max="2" width="28.5703125" style="1373" customWidth="1"/>
    <col min="3" max="8" width="8.7109375" style="1373" customWidth="1"/>
    <col min="9" max="10" width="7.42578125" style="1373" customWidth="1"/>
    <col min="11" max="11" width="7.85546875" style="1373" bestFit="1" customWidth="1"/>
    <col min="12" max="14" width="8.28515625" style="1373" customWidth="1"/>
    <col min="15" max="16" width="11.42578125" style="1373"/>
    <col min="17" max="17" width="33.28515625" style="1373" customWidth="1"/>
    <col min="18" max="16384" width="11.42578125" style="1373"/>
  </cols>
  <sheetData>
    <row r="1" spans="2:30" ht="15" customHeight="1">
      <c r="B1" s="105"/>
      <c r="C1" s="105"/>
      <c r="D1" s="105"/>
      <c r="E1" s="105"/>
      <c r="F1" s="105"/>
      <c r="G1" s="105"/>
      <c r="H1" s="105"/>
      <c r="I1" s="105"/>
      <c r="J1" s="105"/>
    </row>
    <row r="2" spans="2:30" ht="15" customHeight="1">
      <c r="B2" s="105" t="s">
        <v>156</v>
      </c>
      <c r="C2" s="105"/>
      <c r="D2" s="105"/>
      <c r="E2" s="105"/>
      <c r="F2" s="105"/>
      <c r="G2" s="105"/>
      <c r="H2" s="105"/>
      <c r="I2" s="105"/>
      <c r="J2" s="105"/>
    </row>
    <row r="3" spans="2:30" ht="15" customHeight="1">
      <c r="B3" s="105"/>
      <c r="C3" s="105"/>
      <c r="D3" s="105"/>
      <c r="E3" s="105"/>
      <c r="F3" s="105"/>
      <c r="G3" s="105"/>
      <c r="H3" s="105"/>
      <c r="I3" s="105"/>
      <c r="J3" s="105"/>
    </row>
    <row r="4" spans="2:30" ht="15" customHeight="1">
      <c r="B4" s="105" t="s">
        <v>505</v>
      </c>
      <c r="C4" s="116"/>
      <c r="D4" s="116"/>
      <c r="E4" s="116"/>
      <c r="F4" s="116"/>
      <c r="G4" s="116"/>
      <c r="H4" s="116"/>
      <c r="I4" s="116"/>
      <c r="J4" s="116"/>
      <c r="Q4" s="105" t="s">
        <v>157</v>
      </c>
      <c r="R4" s="116"/>
      <c r="S4" s="116"/>
      <c r="T4" s="116"/>
      <c r="U4" s="116"/>
      <c r="V4" s="116"/>
      <c r="W4" s="116"/>
      <c r="X4" s="116"/>
      <c r="Y4" s="116"/>
      <c r="Z4" s="116"/>
    </row>
    <row r="5" spans="2:30" ht="15" customHeight="1">
      <c r="B5" s="116" t="s">
        <v>447</v>
      </c>
      <c r="C5" s="116"/>
      <c r="D5" s="116"/>
      <c r="E5" s="116"/>
      <c r="F5" s="116"/>
      <c r="G5" s="116"/>
      <c r="H5" s="116"/>
      <c r="I5" s="116"/>
      <c r="J5" s="116"/>
      <c r="Q5" s="116" t="s">
        <v>363</v>
      </c>
      <c r="R5" s="116"/>
      <c r="S5" s="116"/>
      <c r="T5" s="116"/>
      <c r="U5" s="116"/>
      <c r="V5" s="116"/>
      <c r="W5" s="116"/>
      <c r="X5" s="116"/>
      <c r="Y5" s="116"/>
      <c r="Z5" s="116"/>
    </row>
    <row r="6" spans="2:30" ht="15" customHeight="1">
      <c r="B6" s="281"/>
      <c r="C6" s="159">
        <v>2021</v>
      </c>
      <c r="D6" s="159">
        <v>2020</v>
      </c>
      <c r="E6" s="159">
        <v>2019</v>
      </c>
      <c r="F6" s="159">
        <v>2018</v>
      </c>
      <c r="G6" s="159">
        <v>2017</v>
      </c>
      <c r="H6" s="159">
        <v>2016</v>
      </c>
      <c r="I6" s="159">
        <v>2015</v>
      </c>
      <c r="J6" s="159">
        <v>2014</v>
      </c>
      <c r="K6" s="159">
        <v>2013</v>
      </c>
      <c r="L6" s="159">
        <v>2012</v>
      </c>
      <c r="M6" s="159">
        <v>2011</v>
      </c>
      <c r="N6" s="300"/>
      <c r="Q6" s="281"/>
      <c r="R6" s="159">
        <v>2021</v>
      </c>
      <c r="S6" s="159">
        <v>2020</v>
      </c>
      <c r="T6" s="159">
        <v>2019</v>
      </c>
      <c r="U6" s="159">
        <v>2018</v>
      </c>
      <c r="V6" s="159">
        <v>2017</v>
      </c>
      <c r="W6" s="159">
        <v>2016</v>
      </c>
      <c r="X6" s="159">
        <v>2015</v>
      </c>
      <c r="Y6" s="159">
        <v>2014</v>
      </c>
      <c r="Z6" s="159">
        <v>2013</v>
      </c>
      <c r="AA6" s="159">
        <v>2012</v>
      </c>
      <c r="AB6" s="159">
        <v>2011</v>
      </c>
      <c r="AC6" s="300"/>
    </row>
    <row r="7" spans="2:30" ht="15" customHeight="1" thickBot="1">
      <c r="B7" s="74" t="s">
        <v>66</v>
      </c>
      <c r="C7" s="207"/>
      <c r="D7" s="72"/>
      <c r="E7" s="72"/>
      <c r="F7" s="72"/>
      <c r="G7" s="72"/>
      <c r="H7" s="72"/>
      <c r="I7" s="72"/>
      <c r="J7" s="72"/>
      <c r="K7" s="72"/>
      <c r="L7" s="72"/>
      <c r="M7" s="72"/>
      <c r="N7" s="152"/>
      <c r="Q7" s="40" t="s">
        <v>158</v>
      </c>
      <c r="R7" s="201">
        <v>114</v>
      </c>
      <c r="S7" s="75">
        <v>115</v>
      </c>
      <c r="T7" s="75">
        <v>117</v>
      </c>
      <c r="U7" s="75">
        <v>120</v>
      </c>
      <c r="V7" s="75">
        <v>121</v>
      </c>
      <c r="W7" s="75">
        <v>121</v>
      </c>
      <c r="X7" s="75">
        <v>123</v>
      </c>
      <c r="Y7" s="75">
        <v>127</v>
      </c>
      <c r="Z7" s="75">
        <v>128.4</v>
      </c>
      <c r="AA7" s="75">
        <v>133.1</v>
      </c>
      <c r="AB7" s="75">
        <v>141</v>
      </c>
      <c r="AC7" s="1455"/>
    </row>
    <row r="8" spans="2:30" ht="15" customHeight="1" thickBot="1">
      <c r="B8" s="74" t="s">
        <v>159</v>
      </c>
      <c r="C8" s="209">
        <v>7</v>
      </c>
      <c r="D8" s="73">
        <v>8.3000000000000007</v>
      </c>
      <c r="E8" s="73">
        <v>5.7</v>
      </c>
      <c r="F8" s="73">
        <v>4.5999999999999996</v>
      </c>
      <c r="G8" s="73" t="s">
        <v>79</v>
      </c>
      <c r="H8" s="73">
        <v>4.9000000000000004</v>
      </c>
      <c r="I8" s="73">
        <v>3.9</v>
      </c>
      <c r="J8" s="73">
        <v>4.4000000000000004</v>
      </c>
      <c r="K8" s="73">
        <v>6.9</v>
      </c>
      <c r="L8" s="73">
        <v>8.6</v>
      </c>
      <c r="M8" s="73">
        <v>12.9</v>
      </c>
      <c r="N8" s="300"/>
      <c r="O8" s="24"/>
      <c r="P8" s="24"/>
      <c r="Q8" s="40" t="s">
        <v>2</v>
      </c>
      <c r="R8" s="209">
        <v>419</v>
      </c>
      <c r="S8" s="75">
        <v>434</v>
      </c>
      <c r="T8" s="75">
        <v>453</v>
      </c>
      <c r="U8" s="75">
        <v>467</v>
      </c>
      <c r="V8" s="75">
        <v>499</v>
      </c>
      <c r="W8" s="75">
        <v>526</v>
      </c>
      <c r="X8" s="75">
        <v>529</v>
      </c>
      <c r="Y8" s="75">
        <v>557</v>
      </c>
      <c r="Z8" s="75">
        <v>588</v>
      </c>
      <c r="AA8" s="75">
        <v>616</v>
      </c>
      <c r="AB8" s="75">
        <v>646</v>
      </c>
      <c r="AC8" s="1455"/>
    </row>
    <row r="9" spans="2:30" ht="10.5" customHeight="1">
      <c r="B9" s="24"/>
      <c r="C9" s="231"/>
      <c r="D9" s="129"/>
      <c r="E9" s="129"/>
      <c r="F9" s="129"/>
      <c r="G9" s="129"/>
      <c r="H9" s="129"/>
      <c r="I9" s="129"/>
      <c r="J9" s="129"/>
      <c r="K9" s="130"/>
      <c r="L9" s="130"/>
      <c r="M9" s="130"/>
      <c r="N9" s="1455"/>
      <c r="O9" s="24"/>
      <c r="P9" s="24"/>
      <c r="Q9" s="109" t="s">
        <v>2098</v>
      </c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1462"/>
      <c r="AD9" s="76"/>
    </row>
    <row r="10" spans="2:30" ht="15" customHeight="1" thickBot="1">
      <c r="B10" s="74" t="s">
        <v>293</v>
      </c>
      <c r="C10" s="83"/>
      <c r="D10" s="72"/>
      <c r="E10" s="72"/>
      <c r="F10" s="72"/>
      <c r="G10" s="72"/>
      <c r="H10" s="72"/>
      <c r="I10" s="72"/>
      <c r="J10" s="72"/>
      <c r="K10" s="72"/>
      <c r="L10" s="73"/>
      <c r="M10" s="73"/>
      <c r="N10" s="300"/>
      <c r="O10" s="24"/>
      <c r="P10" s="24"/>
      <c r="Q10" s="77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1462"/>
      <c r="AD10" s="76"/>
    </row>
    <row r="11" spans="2:30" ht="15" customHeight="1" thickBot="1">
      <c r="B11" s="74" t="s">
        <v>161</v>
      </c>
      <c r="C11" s="323">
        <v>78164</v>
      </c>
      <c r="D11" s="53">
        <v>81842</v>
      </c>
      <c r="E11" s="53">
        <v>86823</v>
      </c>
      <c r="F11" s="53">
        <v>76753</v>
      </c>
      <c r="G11" s="53">
        <v>79106</v>
      </c>
      <c r="H11" s="53">
        <v>86147</v>
      </c>
      <c r="I11" s="53">
        <v>74323</v>
      </c>
      <c r="J11" s="53">
        <v>64261</v>
      </c>
      <c r="K11" s="53">
        <v>64186</v>
      </c>
      <c r="L11" s="53">
        <v>66707</v>
      </c>
      <c r="M11" s="53">
        <v>76420</v>
      </c>
      <c r="N11" s="363"/>
      <c r="O11" s="24"/>
      <c r="P11" s="24"/>
      <c r="Q11" s="77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38"/>
      <c r="AD11" s="41"/>
    </row>
    <row r="12" spans="2:30" ht="15" customHeight="1" thickBot="1">
      <c r="B12" s="106" t="s">
        <v>162</v>
      </c>
      <c r="C12" s="346">
        <v>69545</v>
      </c>
      <c r="D12" s="55">
        <v>72730</v>
      </c>
      <c r="E12" s="55">
        <v>73547</v>
      </c>
      <c r="F12" s="55">
        <v>70592</v>
      </c>
      <c r="G12" s="55">
        <v>73052</v>
      </c>
      <c r="H12" s="55">
        <v>80828</v>
      </c>
      <c r="I12" s="55">
        <v>68695</v>
      </c>
      <c r="J12" s="55">
        <v>59189</v>
      </c>
      <c r="K12" s="55">
        <v>59219</v>
      </c>
      <c r="L12" s="55">
        <v>59104</v>
      </c>
      <c r="M12" s="55">
        <v>65290</v>
      </c>
      <c r="N12" s="337"/>
      <c r="O12" s="216"/>
      <c r="P12" s="216"/>
      <c r="Q12" s="77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1462"/>
      <c r="AD12" s="76"/>
    </row>
    <row r="13" spans="2:30" ht="15" customHeight="1" thickBot="1">
      <c r="B13" s="106" t="s">
        <v>163</v>
      </c>
      <c r="C13" s="346">
        <v>2493</v>
      </c>
      <c r="D13" s="55">
        <v>2999</v>
      </c>
      <c r="E13" s="55">
        <v>2463</v>
      </c>
      <c r="F13" s="55">
        <v>2505</v>
      </c>
      <c r="G13" s="55">
        <v>2613</v>
      </c>
      <c r="H13" s="55">
        <v>2393</v>
      </c>
      <c r="I13" s="55">
        <v>2220</v>
      </c>
      <c r="J13" s="55">
        <v>2404</v>
      </c>
      <c r="K13" s="55">
        <v>2394</v>
      </c>
      <c r="L13" s="55">
        <v>2572</v>
      </c>
      <c r="M13" s="55">
        <v>2478</v>
      </c>
      <c r="N13" s="337"/>
      <c r="O13" s="216"/>
      <c r="P13" s="216"/>
      <c r="AC13" s="375"/>
    </row>
    <row r="14" spans="2:30" ht="15" customHeight="1" thickBot="1">
      <c r="B14" s="106" t="s">
        <v>164</v>
      </c>
      <c r="C14" s="346">
        <v>340</v>
      </c>
      <c r="D14" s="55">
        <v>308</v>
      </c>
      <c r="E14" s="55">
        <v>407</v>
      </c>
      <c r="F14" s="55">
        <v>219</v>
      </c>
      <c r="G14" s="55">
        <v>163</v>
      </c>
      <c r="H14" s="55">
        <v>349</v>
      </c>
      <c r="I14" s="55">
        <v>583</v>
      </c>
      <c r="J14" s="55">
        <v>538</v>
      </c>
      <c r="K14" s="55">
        <v>669</v>
      </c>
      <c r="L14" s="55">
        <v>847</v>
      </c>
      <c r="M14" s="55">
        <v>1291</v>
      </c>
      <c r="N14" s="337"/>
      <c r="O14" s="216"/>
      <c r="P14" s="216"/>
      <c r="Q14" s="105" t="s">
        <v>407</v>
      </c>
      <c r="AC14" s="375"/>
    </row>
    <row r="15" spans="2:30" ht="15" customHeight="1" thickBot="1">
      <c r="B15" s="106" t="s">
        <v>165</v>
      </c>
      <c r="C15" s="346">
        <v>1198</v>
      </c>
      <c r="D15" s="55">
        <v>1135</v>
      </c>
      <c r="E15" s="55">
        <v>1566</v>
      </c>
      <c r="F15" s="55">
        <v>1018</v>
      </c>
      <c r="G15" s="55">
        <v>1208</v>
      </c>
      <c r="H15" s="55">
        <v>993</v>
      </c>
      <c r="I15" s="55">
        <v>1131</v>
      </c>
      <c r="J15" s="55">
        <v>1048</v>
      </c>
      <c r="K15" s="55">
        <v>919</v>
      </c>
      <c r="L15" s="55">
        <v>1108</v>
      </c>
      <c r="M15" s="55">
        <v>1238</v>
      </c>
      <c r="N15" s="337"/>
      <c r="O15" s="216"/>
      <c r="P15" s="216"/>
      <c r="Q15" s="116" t="s">
        <v>166</v>
      </c>
      <c r="AC15" s="375"/>
    </row>
    <row r="16" spans="2:30" ht="15" customHeight="1" thickBot="1">
      <c r="B16" s="106" t="s">
        <v>135</v>
      </c>
      <c r="C16" s="346" t="s">
        <v>79</v>
      </c>
      <c r="D16" s="55" t="s">
        <v>79</v>
      </c>
      <c r="E16" s="55" t="s">
        <v>79</v>
      </c>
      <c r="F16" s="55" t="s">
        <v>79</v>
      </c>
      <c r="G16" s="55" t="s">
        <v>79</v>
      </c>
      <c r="H16" s="55" t="s">
        <v>79</v>
      </c>
      <c r="I16" s="55" t="s">
        <v>79</v>
      </c>
      <c r="J16" s="55">
        <v>272</v>
      </c>
      <c r="K16" s="55">
        <v>92</v>
      </c>
      <c r="L16" s="55">
        <v>503</v>
      </c>
      <c r="M16" s="55">
        <v>770</v>
      </c>
      <c r="N16" s="337"/>
      <c r="O16" s="216"/>
      <c r="P16" s="216"/>
      <c r="Q16" s="281"/>
      <c r="R16" s="159">
        <v>2021</v>
      </c>
      <c r="S16" s="159">
        <v>2020</v>
      </c>
      <c r="T16" s="159">
        <v>2019</v>
      </c>
      <c r="U16" s="159">
        <v>2018</v>
      </c>
      <c r="V16" s="159">
        <v>2017</v>
      </c>
      <c r="W16" s="159">
        <v>2016</v>
      </c>
      <c r="X16" s="159">
        <v>2015</v>
      </c>
      <c r="Y16" s="159">
        <v>2014</v>
      </c>
      <c r="Z16" s="159">
        <v>2013</v>
      </c>
      <c r="AA16" s="159">
        <v>2012</v>
      </c>
      <c r="AB16" s="159">
        <v>2011</v>
      </c>
      <c r="AC16" s="300"/>
    </row>
    <row r="17" spans="2:29" ht="15" customHeight="1" thickBot="1">
      <c r="B17" s="106" t="s">
        <v>150</v>
      </c>
      <c r="C17" s="346">
        <v>1572</v>
      </c>
      <c r="D17" s="55">
        <v>325</v>
      </c>
      <c r="E17" s="55">
        <v>721</v>
      </c>
      <c r="F17" s="55">
        <v>2420</v>
      </c>
      <c r="G17" s="55">
        <v>2070</v>
      </c>
      <c r="H17" s="55">
        <v>1584</v>
      </c>
      <c r="I17" s="55">
        <v>1694</v>
      </c>
      <c r="J17" s="55">
        <v>810</v>
      </c>
      <c r="K17" s="55">
        <v>893</v>
      </c>
      <c r="L17" s="55" t="s">
        <v>79</v>
      </c>
      <c r="M17" s="55">
        <v>2117</v>
      </c>
      <c r="N17" s="337"/>
      <c r="O17" s="216"/>
      <c r="P17" s="216"/>
      <c r="Q17" s="40" t="s">
        <v>167</v>
      </c>
      <c r="R17" s="201">
        <v>57</v>
      </c>
      <c r="S17" s="75">
        <v>49</v>
      </c>
      <c r="T17" s="75">
        <v>36</v>
      </c>
      <c r="U17" s="75">
        <v>53</v>
      </c>
      <c r="V17" s="75">
        <v>52</v>
      </c>
      <c r="W17" s="75">
        <v>64</v>
      </c>
      <c r="X17" s="75">
        <v>68</v>
      </c>
      <c r="Y17" s="75">
        <v>64</v>
      </c>
      <c r="Z17" s="75">
        <v>66</v>
      </c>
      <c r="AA17" s="75">
        <v>61</v>
      </c>
      <c r="AB17" s="75">
        <v>45</v>
      </c>
      <c r="AC17" s="1455"/>
    </row>
    <row r="18" spans="2:29" ht="15" customHeight="1" thickBot="1">
      <c r="B18" s="74" t="s">
        <v>547</v>
      </c>
      <c r="C18" s="323">
        <v>6303</v>
      </c>
      <c r="D18" s="53">
        <v>6240</v>
      </c>
      <c r="E18" s="53">
        <v>6223</v>
      </c>
      <c r="F18" s="53">
        <v>9721</v>
      </c>
      <c r="G18" s="53">
        <v>10477</v>
      </c>
      <c r="H18" s="53">
        <v>9405</v>
      </c>
      <c r="I18" s="53">
        <v>9215</v>
      </c>
      <c r="J18" s="53">
        <v>10534</v>
      </c>
      <c r="K18" s="53">
        <v>10695</v>
      </c>
      <c r="L18" s="53">
        <v>10627</v>
      </c>
      <c r="M18" s="53">
        <v>8738</v>
      </c>
      <c r="N18" s="363"/>
      <c r="O18" s="216"/>
      <c r="P18" s="216"/>
      <c r="Q18" s="40" t="s">
        <v>168</v>
      </c>
      <c r="R18" s="209">
        <v>77</v>
      </c>
      <c r="S18" s="75">
        <v>72</v>
      </c>
      <c r="T18" s="75">
        <v>97</v>
      </c>
      <c r="U18" s="75">
        <v>92</v>
      </c>
      <c r="V18" s="75">
        <v>74</v>
      </c>
      <c r="W18" s="75">
        <v>72</v>
      </c>
      <c r="X18" s="75">
        <v>84</v>
      </c>
      <c r="Y18" s="75">
        <v>98</v>
      </c>
      <c r="Z18" s="75">
        <v>112</v>
      </c>
      <c r="AA18" s="75">
        <v>119</v>
      </c>
      <c r="AB18" s="75">
        <v>128</v>
      </c>
      <c r="AC18" s="1455"/>
    </row>
    <row r="19" spans="2:29" ht="15" customHeight="1" thickBot="1">
      <c r="B19" s="106" t="s">
        <v>354</v>
      </c>
      <c r="C19" s="346">
        <v>3015</v>
      </c>
      <c r="D19" s="55">
        <v>4345</v>
      </c>
      <c r="E19" s="55">
        <v>8118</v>
      </c>
      <c r="F19" s="55">
        <v>3448</v>
      </c>
      <c r="G19" s="55">
        <v>3873</v>
      </c>
      <c r="H19" s="55">
        <v>3366</v>
      </c>
      <c r="I19" s="55">
        <v>3548</v>
      </c>
      <c r="J19" s="55">
        <v>3653</v>
      </c>
      <c r="K19" s="55">
        <v>3209</v>
      </c>
      <c r="L19" s="55">
        <v>3241</v>
      </c>
      <c r="M19" s="55">
        <v>3236</v>
      </c>
      <c r="N19" s="337"/>
      <c r="O19" s="216"/>
      <c r="P19" s="216"/>
      <c r="Q19" s="40" t="s">
        <v>93</v>
      </c>
      <c r="R19" s="201">
        <v>184</v>
      </c>
      <c r="S19" s="75">
        <v>203</v>
      </c>
      <c r="T19" s="75">
        <v>189</v>
      </c>
      <c r="U19" s="75">
        <v>187</v>
      </c>
      <c r="V19" s="75">
        <v>192</v>
      </c>
      <c r="W19" s="75">
        <v>241</v>
      </c>
      <c r="X19" s="75">
        <v>216</v>
      </c>
      <c r="Y19" s="75">
        <v>206</v>
      </c>
      <c r="Z19" s="75">
        <v>198</v>
      </c>
      <c r="AA19" s="75">
        <v>206</v>
      </c>
      <c r="AB19" s="75">
        <v>247</v>
      </c>
      <c r="AC19" s="1455"/>
    </row>
    <row r="20" spans="2:29" ht="15" customHeight="1" thickBot="1">
      <c r="B20" s="106" t="s">
        <v>169</v>
      </c>
      <c r="C20" s="346">
        <v>1451</v>
      </c>
      <c r="D20" s="55">
        <v>1431</v>
      </c>
      <c r="E20" s="55">
        <v>1497</v>
      </c>
      <c r="F20" s="55">
        <v>1558</v>
      </c>
      <c r="G20" s="55">
        <v>1656</v>
      </c>
      <c r="H20" s="55">
        <v>1950</v>
      </c>
      <c r="I20" s="55">
        <v>1889</v>
      </c>
      <c r="J20" s="55">
        <v>1840</v>
      </c>
      <c r="K20" s="55">
        <v>1906</v>
      </c>
      <c r="L20" s="55">
        <v>1801</v>
      </c>
      <c r="M20" s="55">
        <v>1767</v>
      </c>
      <c r="N20" s="337"/>
      <c r="O20" s="216"/>
      <c r="P20" s="216"/>
      <c r="Q20" s="40" t="s">
        <v>170</v>
      </c>
      <c r="R20" s="209">
        <v>10</v>
      </c>
      <c r="S20" s="75">
        <v>10</v>
      </c>
      <c r="T20" s="75">
        <v>9</v>
      </c>
      <c r="U20" s="75">
        <v>8</v>
      </c>
      <c r="V20" s="75">
        <v>11</v>
      </c>
      <c r="W20" s="75">
        <v>17</v>
      </c>
      <c r="X20" s="75">
        <v>14</v>
      </c>
      <c r="Y20" s="75">
        <v>14</v>
      </c>
      <c r="Z20" s="75">
        <v>15</v>
      </c>
      <c r="AA20" s="75">
        <v>19</v>
      </c>
      <c r="AB20" s="75">
        <v>25</v>
      </c>
      <c r="AC20" s="1455"/>
    </row>
    <row r="21" spans="2:29" ht="15" customHeight="1" thickBot="1">
      <c r="B21" s="106" t="s">
        <v>171</v>
      </c>
      <c r="C21" s="346">
        <v>1270</v>
      </c>
      <c r="D21" s="55">
        <v>1263</v>
      </c>
      <c r="E21" s="55">
        <v>1317</v>
      </c>
      <c r="F21" s="55">
        <v>1278</v>
      </c>
      <c r="G21" s="55">
        <v>1225</v>
      </c>
      <c r="H21" s="55">
        <v>1401</v>
      </c>
      <c r="I21" s="55">
        <v>1300</v>
      </c>
      <c r="J21" s="55">
        <v>1353</v>
      </c>
      <c r="K21" s="55">
        <v>1619</v>
      </c>
      <c r="L21" s="55">
        <v>1703</v>
      </c>
      <c r="M21" s="55">
        <v>1763</v>
      </c>
      <c r="N21" s="337"/>
      <c r="O21" s="216"/>
      <c r="P21" s="216"/>
      <c r="Q21" s="42" t="s">
        <v>408</v>
      </c>
      <c r="R21" s="201">
        <v>328</v>
      </c>
      <c r="S21" s="28">
        <v>334</v>
      </c>
      <c r="T21" s="28">
        <v>331</v>
      </c>
      <c r="U21" s="28">
        <v>341</v>
      </c>
      <c r="V21" s="28">
        <v>352</v>
      </c>
      <c r="W21" s="28">
        <v>380</v>
      </c>
      <c r="X21" s="28">
        <v>384</v>
      </c>
      <c r="Y21" s="28">
        <v>382</v>
      </c>
      <c r="Z21" s="28">
        <v>392</v>
      </c>
      <c r="AA21" s="28">
        <v>405</v>
      </c>
      <c r="AB21" s="28">
        <v>444</v>
      </c>
      <c r="AC21" s="1463"/>
    </row>
    <row r="22" spans="2:29" ht="15" customHeight="1" thickBot="1">
      <c r="B22" s="106" t="s">
        <v>136</v>
      </c>
      <c r="C22" s="346">
        <v>1261</v>
      </c>
      <c r="D22" s="55">
        <v>1158</v>
      </c>
      <c r="E22" s="55">
        <v>1035</v>
      </c>
      <c r="F22" s="55">
        <v>1069</v>
      </c>
      <c r="G22" s="55">
        <v>1128</v>
      </c>
      <c r="H22" s="55">
        <v>742</v>
      </c>
      <c r="I22" s="55">
        <v>763</v>
      </c>
      <c r="J22" s="55">
        <v>884</v>
      </c>
      <c r="K22" s="55">
        <v>873</v>
      </c>
      <c r="L22" s="55">
        <v>791</v>
      </c>
      <c r="M22" s="55">
        <v>1053</v>
      </c>
      <c r="N22" s="337"/>
      <c r="O22" s="216"/>
      <c r="P22" s="216"/>
      <c r="Q22" s="310" t="s">
        <v>548</v>
      </c>
      <c r="R22" s="1464">
        <v>70</v>
      </c>
      <c r="S22" s="212">
        <v>88</v>
      </c>
      <c r="T22" s="212">
        <v>82</v>
      </c>
      <c r="U22" s="212">
        <v>93</v>
      </c>
      <c r="V22" s="212">
        <v>106</v>
      </c>
      <c r="W22" s="212">
        <v>104</v>
      </c>
      <c r="X22" s="212">
        <v>111</v>
      </c>
      <c r="Y22" s="212">
        <v>115</v>
      </c>
      <c r="Z22" s="212">
        <v>114</v>
      </c>
      <c r="AA22" s="212">
        <v>133</v>
      </c>
      <c r="AB22" s="212">
        <v>153</v>
      </c>
      <c r="AC22" s="1455"/>
    </row>
    <row r="23" spans="2:29" ht="15" customHeight="1" thickBot="1">
      <c r="B23" s="106" t="s">
        <v>174</v>
      </c>
      <c r="C23" s="346">
        <v>367</v>
      </c>
      <c r="D23" s="55">
        <v>408</v>
      </c>
      <c r="E23" s="55">
        <v>422</v>
      </c>
      <c r="F23" s="55">
        <v>438</v>
      </c>
      <c r="G23" s="55">
        <v>569</v>
      </c>
      <c r="H23" s="55">
        <v>423</v>
      </c>
      <c r="I23" s="55">
        <v>408</v>
      </c>
      <c r="J23" s="55">
        <v>622</v>
      </c>
      <c r="K23" s="55">
        <v>587</v>
      </c>
      <c r="L23" s="55">
        <v>633</v>
      </c>
      <c r="M23" s="55">
        <v>732</v>
      </c>
      <c r="N23" s="337"/>
      <c r="O23" s="216"/>
      <c r="P23" s="216"/>
      <c r="Q23" s="312" t="s">
        <v>172</v>
      </c>
      <c r="R23" s="311">
        <v>39</v>
      </c>
      <c r="S23" s="313">
        <v>24</v>
      </c>
      <c r="T23" s="313">
        <v>28</v>
      </c>
      <c r="U23" s="313">
        <v>34</v>
      </c>
      <c r="V23" s="313">
        <v>93</v>
      </c>
      <c r="W23" s="313">
        <v>90</v>
      </c>
      <c r="X23" s="313">
        <v>91</v>
      </c>
      <c r="Y23" s="313">
        <v>32</v>
      </c>
      <c r="Z23" s="313">
        <v>26</v>
      </c>
      <c r="AA23" s="313">
        <v>34</v>
      </c>
      <c r="AB23" s="313">
        <v>63</v>
      </c>
      <c r="AC23" s="1463"/>
    </row>
    <row r="24" spans="2:29" ht="15" customHeight="1" thickBot="1">
      <c r="B24" s="106" t="s">
        <v>175</v>
      </c>
      <c r="C24" s="346">
        <v>171</v>
      </c>
      <c r="D24" s="55">
        <v>209</v>
      </c>
      <c r="E24" s="55">
        <v>228</v>
      </c>
      <c r="F24" s="55">
        <v>308</v>
      </c>
      <c r="G24" s="55">
        <v>317</v>
      </c>
      <c r="H24" s="55">
        <v>275</v>
      </c>
      <c r="I24" s="55">
        <v>281</v>
      </c>
      <c r="J24" s="55">
        <v>321</v>
      </c>
      <c r="K24" s="55">
        <v>303</v>
      </c>
      <c r="L24" s="55">
        <v>400</v>
      </c>
      <c r="M24" s="55">
        <v>470</v>
      </c>
      <c r="N24" s="337"/>
      <c r="O24" s="216"/>
      <c r="P24" s="216"/>
      <c r="Q24" s="310" t="s">
        <v>548</v>
      </c>
      <c r="R24" s="1464">
        <v>37</v>
      </c>
      <c r="S24" s="212">
        <v>26</v>
      </c>
      <c r="T24" s="212">
        <v>10</v>
      </c>
      <c r="U24" s="212">
        <v>62</v>
      </c>
      <c r="V24" s="212">
        <v>73</v>
      </c>
      <c r="W24" s="212">
        <v>85</v>
      </c>
      <c r="X24" s="212">
        <v>74</v>
      </c>
      <c r="Y24" s="212">
        <v>80</v>
      </c>
      <c r="Z24" s="212">
        <v>81</v>
      </c>
      <c r="AA24" s="212">
        <v>81</v>
      </c>
      <c r="AB24" s="212">
        <v>105</v>
      </c>
      <c r="AC24" s="1455"/>
    </row>
    <row r="25" spans="2:29" ht="15" customHeight="1" thickBot="1">
      <c r="B25" s="106" t="s">
        <v>223</v>
      </c>
      <c r="C25" s="346">
        <v>280</v>
      </c>
      <c r="D25" s="55">
        <v>257</v>
      </c>
      <c r="E25" s="55">
        <v>296</v>
      </c>
      <c r="F25" s="55">
        <v>278</v>
      </c>
      <c r="G25" s="55">
        <v>329</v>
      </c>
      <c r="H25" s="55">
        <v>366</v>
      </c>
      <c r="I25" s="55">
        <v>312</v>
      </c>
      <c r="J25" s="55">
        <v>288</v>
      </c>
      <c r="K25" s="55">
        <v>409</v>
      </c>
      <c r="L25" s="55">
        <v>361</v>
      </c>
      <c r="M25" s="55">
        <v>437</v>
      </c>
      <c r="N25" s="337"/>
      <c r="O25" s="216"/>
      <c r="P25" s="216"/>
      <c r="Q25" s="109" t="s">
        <v>2099</v>
      </c>
    </row>
    <row r="26" spans="2:29" ht="15" customHeight="1" thickBot="1">
      <c r="B26" s="106" t="s">
        <v>543</v>
      </c>
      <c r="C26" s="346">
        <v>65</v>
      </c>
      <c r="D26" s="55">
        <v>92</v>
      </c>
      <c r="E26" s="55">
        <v>100</v>
      </c>
      <c r="F26" s="55">
        <v>81</v>
      </c>
      <c r="G26" s="55">
        <v>121</v>
      </c>
      <c r="H26" s="55">
        <v>129</v>
      </c>
      <c r="I26" s="55">
        <v>151</v>
      </c>
      <c r="J26" s="55">
        <v>83</v>
      </c>
      <c r="K26" s="55">
        <v>188</v>
      </c>
      <c r="L26" s="55">
        <v>185</v>
      </c>
      <c r="M26" s="55">
        <v>208</v>
      </c>
      <c r="N26" s="337"/>
      <c r="O26" s="216"/>
      <c r="P26" s="216"/>
    </row>
    <row r="27" spans="2:29" ht="15" customHeight="1" thickBot="1">
      <c r="B27" s="106" t="s">
        <v>137</v>
      </c>
      <c r="C27" s="346" t="s">
        <v>79</v>
      </c>
      <c r="D27" s="55" t="s">
        <v>79</v>
      </c>
      <c r="E27" s="55" t="s">
        <v>79</v>
      </c>
      <c r="F27" s="55" t="s">
        <v>79</v>
      </c>
      <c r="G27" s="55">
        <v>1</v>
      </c>
      <c r="H27" s="55">
        <v>5</v>
      </c>
      <c r="I27" s="55">
        <v>4</v>
      </c>
      <c r="J27" s="55">
        <v>34</v>
      </c>
      <c r="K27" s="55">
        <v>108</v>
      </c>
      <c r="L27" s="55">
        <v>194</v>
      </c>
      <c r="M27" s="55">
        <v>282</v>
      </c>
      <c r="N27" s="337"/>
      <c r="O27" s="216"/>
      <c r="P27" s="216"/>
    </row>
    <row r="28" spans="2:29" ht="15" customHeight="1" thickBot="1">
      <c r="B28" s="106" t="s">
        <v>80</v>
      </c>
      <c r="C28" s="346">
        <v>183</v>
      </c>
      <c r="D28" s="55">
        <v>170</v>
      </c>
      <c r="E28" s="55">
        <v>186</v>
      </c>
      <c r="F28" s="55">
        <v>175</v>
      </c>
      <c r="G28" s="55">
        <v>187</v>
      </c>
      <c r="H28" s="55">
        <v>189</v>
      </c>
      <c r="I28" s="55">
        <v>180</v>
      </c>
      <c r="J28" s="55">
        <v>207</v>
      </c>
      <c r="K28" s="55">
        <v>209</v>
      </c>
      <c r="L28" s="55">
        <v>237</v>
      </c>
      <c r="M28" s="55">
        <v>263</v>
      </c>
      <c r="N28" s="337"/>
      <c r="O28" s="216"/>
      <c r="P28" s="216"/>
      <c r="Q28" s="105"/>
      <c r="R28" s="105"/>
      <c r="S28" s="105"/>
      <c r="T28" s="105"/>
      <c r="U28" s="105"/>
      <c r="V28" s="105"/>
      <c r="W28" s="105"/>
      <c r="X28" s="105"/>
      <c r="Y28" s="105"/>
      <c r="Z28" s="105"/>
    </row>
    <row r="29" spans="2:29" ht="15" customHeight="1" thickBot="1">
      <c r="B29" s="106" t="s">
        <v>173</v>
      </c>
      <c r="C29" s="346">
        <v>487</v>
      </c>
      <c r="D29" s="55">
        <v>475</v>
      </c>
      <c r="E29" s="55">
        <v>421</v>
      </c>
      <c r="F29" s="55">
        <v>567</v>
      </c>
      <c r="G29" s="55">
        <v>522</v>
      </c>
      <c r="H29" s="55">
        <v>147</v>
      </c>
      <c r="I29" s="55">
        <v>184</v>
      </c>
      <c r="J29" s="55">
        <v>204</v>
      </c>
      <c r="K29" s="55" t="s">
        <v>79</v>
      </c>
      <c r="L29" s="55" t="s">
        <v>79</v>
      </c>
      <c r="M29" s="55" t="s">
        <v>79</v>
      </c>
      <c r="N29" s="337"/>
      <c r="O29" s="216"/>
      <c r="P29" s="216"/>
      <c r="Q29" s="105"/>
      <c r="R29" s="105"/>
      <c r="S29" s="105"/>
      <c r="T29" s="105"/>
      <c r="U29" s="105"/>
      <c r="V29" s="105"/>
      <c r="W29" s="105"/>
      <c r="X29" s="105"/>
      <c r="Y29" s="105"/>
      <c r="Z29" s="105"/>
    </row>
    <row r="30" spans="2:29" ht="15" customHeight="1" thickBot="1">
      <c r="B30" s="106" t="s">
        <v>544</v>
      </c>
      <c r="C30" s="346" t="s">
        <v>79</v>
      </c>
      <c r="D30" s="55" t="s">
        <v>79</v>
      </c>
      <c r="E30" s="55" t="s">
        <v>79</v>
      </c>
      <c r="F30" s="55" t="s">
        <v>79</v>
      </c>
      <c r="G30" s="55" t="s">
        <v>79</v>
      </c>
      <c r="H30" s="55" t="s">
        <v>79</v>
      </c>
      <c r="I30" s="55" t="s">
        <v>79</v>
      </c>
      <c r="J30" s="55">
        <v>182</v>
      </c>
      <c r="K30" s="55">
        <v>127</v>
      </c>
      <c r="L30" s="55">
        <v>138</v>
      </c>
      <c r="M30" s="55">
        <v>131</v>
      </c>
      <c r="N30" s="337"/>
      <c r="O30" s="216"/>
      <c r="P30" s="216"/>
    </row>
    <row r="31" spans="2:29" ht="15" customHeight="1" thickBot="1">
      <c r="B31" s="106" t="s">
        <v>176</v>
      </c>
      <c r="C31" s="346">
        <v>745</v>
      </c>
      <c r="D31" s="55">
        <v>753</v>
      </c>
      <c r="E31" s="55">
        <v>701</v>
      </c>
      <c r="F31" s="55">
        <v>601</v>
      </c>
      <c r="G31" s="55">
        <v>669</v>
      </c>
      <c r="H31" s="55">
        <v>540</v>
      </c>
      <c r="I31" s="55">
        <v>346</v>
      </c>
      <c r="J31" s="55">
        <v>862</v>
      </c>
      <c r="K31" s="55">
        <v>988</v>
      </c>
      <c r="L31" s="55">
        <v>718</v>
      </c>
      <c r="M31" s="55">
        <v>892</v>
      </c>
      <c r="N31" s="337"/>
      <c r="O31" s="216"/>
      <c r="P31" s="216"/>
      <c r="Q31" s="105"/>
      <c r="R31" s="105"/>
      <c r="S31" s="105"/>
      <c r="T31" s="105"/>
      <c r="U31" s="105"/>
      <c r="V31" s="105"/>
      <c r="W31" s="105"/>
      <c r="X31" s="105"/>
      <c r="Y31" s="105"/>
      <c r="Z31" s="105"/>
    </row>
    <row r="32" spans="2:29" ht="15" customHeight="1" thickBot="1">
      <c r="B32" s="74" t="s">
        <v>177</v>
      </c>
      <c r="C32" s="323">
        <v>634</v>
      </c>
      <c r="D32" s="53">
        <v>464</v>
      </c>
      <c r="E32" s="53">
        <v>321</v>
      </c>
      <c r="F32" s="53">
        <v>243</v>
      </c>
      <c r="G32" s="53">
        <v>324</v>
      </c>
      <c r="H32" s="53">
        <v>312</v>
      </c>
      <c r="I32" s="53">
        <v>347</v>
      </c>
      <c r="J32" s="53">
        <v>299</v>
      </c>
      <c r="K32" s="53">
        <v>357</v>
      </c>
      <c r="L32" s="53">
        <v>332</v>
      </c>
      <c r="M32" s="53">
        <v>676</v>
      </c>
      <c r="N32" s="363"/>
      <c r="O32" s="24"/>
      <c r="P32" s="105"/>
    </row>
    <row r="33" spans="2:26" ht="15" customHeight="1" thickBot="1">
      <c r="B33" s="74" t="s">
        <v>84</v>
      </c>
      <c r="C33" s="323">
        <v>35623</v>
      </c>
      <c r="D33" s="53">
        <v>40982</v>
      </c>
      <c r="E33" s="53">
        <v>39567</v>
      </c>
      <c r="F33" s="53">
        <v>33705</v>
      </c>
      <c r="G33" s="53">
        <v>35998</v>
      </c>
      <c r="H33" s="53">
        <v>37944</v>
      </c>
      <c r="I33" s="53">
        <v>36557</v>
      </c>
      <c r="J33" s="53">
        <v>38853</v>
      </c>
      <c r="K33" s="53">
        <v>39449</v>
      </c>
      <c r="L33" s="53">
        <v>40983</v>
      </c>
      <c r="M33" s="53">
        <v>41771</v>
      </c>
      <c r="N33" s="363"/>
      <c r="O33" s="24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</row>
    <row r="34" spans="2:26" ht="15" customHeight="1" thickBot="1">
      <c r="B34" s="106" t="s">
        <v>178</v>
      </c>
      <c r="C34" s="346">
        <v>9431</v>
      </c>
      <c r="D34" s="55">
        <v>8675</v>
      </c>
      <c r="E34" s="55">
        <v>9954</v>
      </c>
      <c r="F34" s="55">
        <v>9141</v>
      </c>
      <c r="G34" s="55">
        <v>10029</v>
      </c>
      <c r="H34" s="55">
        <v>10487</v>
      </c>
      <c r="I34" s="55">
        <v>9800</v>
      </c>
      <c r="J34" s="55">
        <v>10707</v>
      </c>
      <c r="K34" s="55">
        <v>10929</v>
      </c>
      <c r="L34" s="55">
        <v>11031</v>
      </c>
      <c r="M34" s="55">
        <v>11531</v>
      </c>
      <c r="N34" s="337"/>
      <c r="O34" s="216"/>
      <c r="P34" s="105"/>
    </row>
    <row r="35" spans="2:26" ht="15" customHeight="1" thickBot="1">
      <c r="B35" s="106" t="s">
        <v>181</v>
      </c>
      <c r="C35" s="346">
        <v>4341</v>
      </c>
      <c r="D35" s="55">
        <v>5461</v>
      </c>
      <c r="E35" s="55">
        <v>4143</v>
      </c>
      <c r="F35" s="55">
        <v>3971</v>
      </c>
      <c r="G35" s="55">
        <v>3965</v>
      </c>
      <c r="H35" s="55">
        <v>4063</v>
      </c>
      <c r="I35" s="55">
        <v>4194</v>
      </c>
      <c r="J35" s="55">
        <v>4315</v>
      </c>
      <c r="K35" s="55">
        <v>4578</v>
      </c>
      <c r="L35" s="55">
        <v>4414</v>
      </c>
      <c r="M35" s="55">
        <v>4473</v>
      </c>
      <c r="N35" s="337"/>
      <c r="O35" s="216"/>
      <c r="P35" s="105"/>
    </row>
    <row r="36" spans="2:26" ht="15" customHeight="1" thickBot="1">
      <c r="B36" s="106" t="s">
        <v>180</v>
      </c>
      <c r="C36" s="346">
        <v>3461</v>
      </c>
      <c r="D36" s="55">
        <v>4056</v>
      </c>
      <c r="E36" s="55">
        <v>3833</v>
      </c>
      <c r="F36" s="55">
        <v>3914</v>
      </c>
      <c r="G36" s="55">
        <v>3991</v>
      </c>
      <c r="H36" s="55">
        <v>4318</v>
      </c>
      <c r="I36" s="55">
        <v>4479</v>
      </c>
      <c r="J36" s="55">
        <v>4728</v>
      </c>
      <c r="K36" s="55">
        <v>4808</v>
      </c>
      <c r="L36" s="55">
        <v>4806</v>
      </c>
      <c r="M36" s="55">
        <v>5159</v>
      </c>
      <c r="N36" s="337"/>
      <c r="O36" s="216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</row>
    <row r="37" spans="2:26" ht="15" customHeight="1" thickBot="1">
      <c r="B37" s="106" t="s">
        <v>183</v>
      </c>
      <c r="C37" s="346">
        <v>2885</v>
      </c>
      <c r="D37" s="55">
        <v>3958</v>
      </c>
      <c r="E37" s="55">
        <v>2798</v>
      </c>
      <c r="F37" s="55">
        <v>2644</v>
      </c>
      <c r="G37" s="55">
        <v>3000</v>
      </c>
      <c r="H37" s="55">
        <v>2850</v>
      </c>
      <c r="I37" s="55">
        <v>2672</v>
      </c>
      <c r="J37" s="55">
        <v>3015</v>
      </c>
      <c r="K37" s="55">
        <v>3261</v>
      </c>
      <c r="L37" s="55">
        <v>3439</v>
      </c>
      <c r="M37" s="55">
        <v>3493</v>
      </c>
      <c r="N37" s="337"/>
      <c r="O37" s="216"/>
      <c r="P37" s="105"/>
    </row>
    <row r="38" spans="2:26" ht="15" hidden="1" customHeight="1" thickBot="1">
      <c r="B38" s="106" t="s">
        <v>450</v>
      </c>
      <c r="C38" s="346"/>
      <c r="D38" s="55"/>
      <c r="E38" s="55">
        <v>1875</v>
      </c>
      <c r="F38" s="55">
        <v>1746</v>
      </c>
      <c r="G38" s="55">
        <v>1964</v>
      </c>
      <c r="H38" s="55">
        <v>2090</v>
      </c>
      <c r="I38" s="55">
        <v>1861</v>
      </c>
      <c r="J38" s="55">
        <v>1948</v>
      </c>
      <c r="K38" s="55"/>
      <c r="L38" s="55"/>
      <c r="M38" s="55"/>
      <c r="N38" s="337"/>
      <c r="O38" s="216"/>
      <c r="P38" s="105"/>
    </row>
    <row r="39" spans="2:26" ht="15" customHeight="1" thickBot="1">
      <c r="B39" s="106" t="s">
        <v>182</v>
      </c>
      <c r="C39" s="346">
        <v>1672</v>
      </c>
      <c r="D39" s="55">
        <v>2542</v>
      </c>
      <c r="E39" s="55">
        <v>1736</v>
      </c>
      <c r="F39" s="55">
        <v>1846</v>
      </c>
      <c r="G39" s="55">
        <v>2026</v>
      </c>
      <c r="H39" s="55">
        <v>2028</v>
      </c>
      <c r="I39" s="55">
        <v>2009</v>
      </c>
      <c r="J39" s="55">
        <v>2339</v>
      </c>
      <c r="K39" s="55">
        <v>2472</v>
      </c>
      <c r="L39" s="55">
        <v>3474</v>
      </c>
      <c r="M39" s="55">
        <v>2909</v>
      </c>
      <c r="N39" s="337"/>
      <c r="O39" s="216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</row>
    <row r="40" spans="2:26" ht="15" customHeight="1" thickBot="1">
      <c r="B40" s="106" t="s">
        <v>449</v>
      </c>
      <c r="C40" s="346">
        <v>1060</v>
      </c>
      <c r="D40" s="55">
        <v>1899</v>
      </c>
      <c r="E40" s="55">
        <v>1156</v>
      </c>
      <c r="F40" s="55">
        <v>1155</v>
      </c>
      <c r="G40" s="55">
        <v>1277</v>
      </c>
      <c r="H40" s="55">
        <v>1301</v>
      </c>
      <c r="I40" s="55">
        <v>1396</v>
      </c>
      <c r="J40" s="55">
        <v>1449</v>
      </c>
      <c r="K40" s="55" t="s">
        <v>79</v>
      </c>
      <c r="L40" s="55" t="s">
        <v>79</v>
      </c>
      <c r="M40" s="55" t="s">
        <v>79</v>
      </c>
      <c r="N40" s="337"/>
      <c r="O40" s="216"/>
      <c r="P40" s="105"/>
    </row>
    <row r="41" spans="2:26" ht="15" customHeight="1" thickBot="1">
      <c r="B41" s="106" t="s">
        <v>448</v>
      </c>
      <c r="C41" s="346">
        <v>918</v>
      </c>
      <c r="D41" s="55">
        <v>1800</v>
      </c>
      <c r="E41" s="55">
        <v>998</v>
      </c>
      <c r="F41" s="55">
        <v>1235</v>
      </c>
      <c r="G41" s="55">
        <v>1147</v>
      </c>
      <c r="H41" s="55">
        <v>1165</v>
      </c>
      <c r="I41" s="55">
        <v>1168</v>
      </c>
      <c r="J41" s="55">
        <v>1147</v>
      </c>
      <c r="K41" s="55" t="s">
        <v>79</v>
      </c>
      <c r="L41" s="55" t="s">
        <v>79</v>
      </c>
      <c r="M41" s="55" t="s">
        <v>79</v>
      </c>
      <c r="N41" s="337"/>
      <c r="O41" s="216"/>
      <c r="P41" s="105"/>
    </row>
    <row r="42" spans="2:26" ht="15" customHeight="1" thickBot="1">
      <c r="B42" s="106" t="s">
        <v>184</v>
      </c>
      <c r="C42" s="346">
        <v>11855</v>
      </c>
      <c r="D42" s="55">
        <v>12591</v>
      </c>
      <c r="E42" s="55">
        <v>13074</v>
      </c>
      <c r="F42" s="55">
        <v>8053</v>
      </c>
      <c r="G42" s="55">
        <v>8599</v>
      </c>
      <c r="H42" s="55">
        <v>9642</v>
      </c>
      <c r="I42" s="55">
        <v>8978</v>
      </c>
      <c r="J42" s="55">
        <v>9205</v>
      </c>
      <c r="K42" s="55">
        <v>13401</v>
      </c>
      <c r="L42" s="55">
        <v>13819</v>
      </c>
      <c r="M42" s="55">
        <v>14206</v>
      </c>
      <c r="N42" s="337"/>
      <c r="O42" s="216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</row>
    <row r="43" spans="2:26" ht="23.25" customHeight="1" thickBot="1">
      <c r="B43" s="74" t="s">
        <v>185</v>
      </c>
      <c r="C43" s="1437">
        <v>2357</v>
      </c>
      <c r="D43" s="53">
        <v>2206</v>
      </c>
      <c r="E43" s="53">
        <v>2125</v>
      </c>
      <c r="F43" s="53">
        <v>2035</v>
      </c>
      <c r="G43" s="263">
        <v>2307</v>
      </c>
      <c r="H43" s="263">
        <v>2225</v>
      </c>
      <c r="I43" s="263">
        <v>2172</v>
      </c>
      <c r="J43" s="263">
        <v>2239</v>
      </c>
      <c r="K43" s="53" t="s">
        <v>79</v>
      </c>
      <c r="L43" s="53" t="s">
        <v>79</v>
      </c>
      <c r="M43" s="53" t="s">
        <v>79</v>
      </c>
      <c r="N43" s="1449"/>
      <c r="O43" s="24"/>
      <c r="P43" s="308"/>
    </row>
    <row r="44" spans="2:26" ht="14.25" customHeight="1">
      <c r="B44" s="109" t="s">
        <v>2098</v>
      </c>
      <c r="J44" s="20"/>
    </row>
    <row r="45" spans="2:26">
      <c r="B45" s="109" t="s">
        <v>2100</v>
      </c>
    </row>
    <row r="46" spans="2:26">
      <c r="C46" s="200"/>
      <c r="D46" s="200"/>
      <c r="E46" s="200"/>
      <c r="F46" s="200"/>
      <c r="G46" s="200"/>
      <c r="H46" s="200"/>
      <c r="I46" s="200"/>
      <c r="J46" s="200"/>
      <c r="K46" s="200"/>
      <c r="L46" s="200"/>
      <c r="M46" s="200"/>
      <c r="N46" s="30"/>
      <c r="O46" s="29"/>
      <c r="P46" s="29"/>
      <c r="Q46" s="29"/>
    </row>
    <row r="47" spans="2:26">
      <c r="L47" s="31"/>
      <c r="M47" s="30"/>
      <c r="N47" s="30"/>
      <c r="O47" s="29"/>
      <c r="P47" s="29"/>
      <c r="Q47" s="29"/>
    </row>
    <row r="48" spans="2:26">
      <c r="L48" s="34"/>
      <c r="M48" s="30"/>
      <c r="N48" s="30"/>
      <c r="O48" s="29"/>
      <c r="P48" s="29"/>
      <c r="Q48" s="29"/>
    </row>
    <row r="49" spans="2:17" ht="15.75">
      <c r="B49" s="105" t="s">
        <v>126</v>
      </c>
      <c r="N49" s="30"/>
      <c r="O49" s="29"/>
      <c r="P49" s="29"/>
      <c r="Q49" s="29"/>
    </row>
    <row r="50" spans="2:17">
      <c r="B50" s="116" t="s">
        <v>97</v>
      </c>
      <c r="N50" s="30"/>
      <c r="O50" s="29"/>
      <c r="P50" s="29"/>
      <c r="Q50" s="29"/>
    </row>
    <row r="51" spans="2:17">
      <c r="B51" s="281"/>
      <c r="C51" s="159">
        <v>2021</v>
      </c>
      <c r="D51" s="159">
        <v>2020</v>
      </c>
      <c r="E51" s="159">
        <v>2019</v>
      </c>
      <c r="F51" s="159">
        <v>2018</v>
      </c>
      <c r="G51" s="159">
        <v>2017</v>
      </c>
      <c r="H51" s="159">
        <v>2016</v>
      </c>
      <c r="I51" s="159">
        <v>2015</v>
      </c>
      <c r="J51" s="159">
        <v>2014</v>
      </c>
      <c r="K51" s="159">
        <v>2013</v>
      </c>
      <c r="L51" s="159">
        <v>2012</v>
      </c>
      <c r="M51" s="159">
        <v>2011</v>
      </c>
      <c r="N51" s="30"/>
      <c r="O51" s="29"/>
      <c r="P51" s="29"/>
      <c r="Q51" s="29"/>
    </row>
    <row r="52" spans="2:17" ht="15.75" thickBot="1">
      <c r="B52" s="74" t="s">
        <v>362</v>
      </c>
      <c r="C52" s="111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37"/>
      <c r="O52" s="29"/>
      <c r="P52" s="29"/>
      <c r="Q52" s="29"/>
    </row>
    <row r="53" spans="2:17" ht="15.75" thickBot="1">
      <c r="B53" s="119" t="s">
        <v>61</v>
      </c>
      <c r="C53" s="1465">
        <v>419</v>
      </c>
      <c r="D53" s="72">
        <v>434</v>
      </c>
      <c r="E53" s="72">
        <v>459</v>
      </c>
      <c r="F53" s="72">
        <v>467</v>
      </c>
      <c r="G53" s="72">
        <v>499</v>
      </c>
      <c r="H53" s="72">
        <v>526</v>
      </c>
      <c r="I53" s="72">
        <v>529</v>
      </c>
      <c r="J53" s="72">
        <v>557</v>
      </c>
      <c r="K53" s="72">
        <v>588</v>
      </c>
      <c r="L53" s="72">
        <v>616</v>
      </c>
      <c r="M53" s="72">
        <v>646</v>
      </c>
      <c r="N53" s="30"/>
      <c r="O53" s="29"/>
      <c r="P53" s="29"/>
      <c r="Q53" s="29"/>
    </row>
    <row r="54" spans="2:17" ht="15.75" customHeight="1" thickBot="1">
      <c r="B54" s="106" t="s">
        <v>186</v>
      </c>
      <c r="C54" s="1465">
        <v>46</v>
      </c>
      <c r="D54" s="72">
        <v>43</v>
      </c>
      <c r="E54" s="72">
        <v>50</v>
      </c>
      <c r="F54" s="72">
        <v>53</v>
      </c>
      <c r="G54" s="72" t="s">
        <v>79</v>
      </c>
      <c r="H54" s="72">
        <v>53</v>
      </c>
      <c r="I54" s="72">
        <v>47</v>
      </c>
      <c r="J54" s="72">
        <v>57</v>
      </c>
      <c r="K54" s="72">
        <v>70</v>
      </c>
      <c r="L54" s="72">
        <v>61</v>
      </c>
      <c r="M54" s="72">
        <v>76</v>
      </c>
      <c r="N54" s="38"/>
      <c r="O54" s="39"/>
      <c r="P54" s="39"/>
      <c r="Q54" s="36"/>
    </row>
    <row r="55" spans="2:17" ht="15.75" thickBot="1">
      <c r="B55" s="106" t="s">
        <v>187</v>
      </c>
      <c r="C55" s="1465">
        <v>75</v>
      </c>
      <c r="D55" s="72">
        <v>85</v>
      </c>
      <c r="E55" s="72">
        <v>87</v>
      </c>
      <c r="F55" s="72">
        <v>85</v>
      </c>
      <c r="G55" s="72">
        <v>88</v>
      </c>
      <c r="H55" s="72">
        <v>99</v>
      </c>
      <c r="I55" s="72">
        <v>112</v>
      </c>
      <c r="J55" s="72">
        <v>128</v>
      </c>
      <c r="K55" s="72" t="s">
        <v>79</v>
      </c>
      <c r="L55" s="72" t="s">
        <v>79</v>
      </c>
      <c r="M55" s="72" t="s">
        <v>79</v>
      </c>
      <c r="N55" s="32"/>
      <c r="O55" s="35"/>
      <c r="P55" s="35"/>
      <c r="Q55" s="33"/>
    </row>
    <row r="56" spans="2:17" ht="15.75" thickBot="1">
      <c r="B56" s="106" t="s">
        <v>188</v>
      </c>
      <c r="C56" s="1465">
        <v>186</v>
      </c>
      <c r="D56" s="72">
        <v>203</v>
      </c>
      <c r="E56" s="72">
        <v>198</v>
      </c>
      <c r="F56" s="72">
        <v>193</v>
      </c>
      <c r="G56" s="72">
        <v>221</v>
      </c>
      <c r="H56" s="72">
        <v>243</v>
      </c>
      <c r="I56" s="72">
        <v>245</v>
      </c>
      <c r="J56" s="72">
        <v>284</v>
      </c>
      <c r="K56" s="72" t="s">
        <v>79</v>
      </c>
      <c r="L56" s="72" t="s">
        <v>79</v>
      </c>
      <c r="M56" s="72" t="s">
        <v>79</v>
      </c>
    </row>
    <row r="57" spans="2:17" ht="15.75" thickBot="1">
      <c r="B57" s="106" t="s">
        <v>189</v>
      </c>
      <c r="C57" s="1465">
        <v>380</v>
      </c>
      <c r="D57" s="72">
        <v>407</v>
      </c>
      <c r="E57" s="72">
        <v>415</v>
      </c>
      <c r="F57" s="72">
        <v>391</v>
      </c>
      <c r="G57" s="72">
        <v>440</v>
      </c>
      <c r="H57" s="72">
        <v>488</v>
      </c>
      <c r="I57" s="72">
        <v>480</v>
      </c>
      <c r="J57" s="72">
        <v>514</v>
      </c>
      <c r="K57" s="72" t="s">
        <v>79</v>
      </c>
      <c r="L57" s="72" t="s">
        <v>79</v>
      </c>
      <c r="M57" s="72" t="s">
        <v>79</v>
      </c>
    </row>
    <row r="58" spans="2:17" ht="15.75" thickBot="1">
      <c r="B58" s="106" t="s">
        <v>396</v>
      </c>
      <c r="C58" s="1466">
        <v>364</v>
      </c>
      <c r="D58" s="75">
        <v>391</v>
      </c>
      <c r="E58" s="75">
        <v>402</v>
      </c>
      <c r="F58" s="75">
        <v>367</v>
      </c>
      <c r="G58" s="75">
        <v>411</v>
      </c>
      <c r="H58" s="75">
        <v>453</v>
      </c>
      <c r="I58" s="75">
        <v>451</v>
      </c>
      <c r="J58" s="75">
        <v>478</v>
      </c>
      <c r="K58" s="75" t="s">
        <v>79</v>
      </c>
      <c r="L58" s="72" t="s">
        <v>79</v>
      </c>
      <c r="M58" s="72" t="s">
        <v>79</v>
      </c>
    </row>
    <row r="59" spans="2:17" ht="15.75" thickBot="1">
      <c r="B59" s="74" t="s">
        <v>71</v>
      </c>
      <c r="C59" s="1465"/>
      <c r="D59" s="72"/>
      <c r="E59" s="72"/>
      <c r="F59" s="72"/>
      <c r="G59" s="72"/>
      <c r="H59" s="72"/>
      <c r="I59" s="72"/>
      <c r="J59" s="72"/>
      <c r="K59" s="72"/>
      <c r="L59" s="72"/>
      <c r="M59" s="72"/>
    </row>
    <row r="60" spans="2:17" ht="15.75" thickBot="1">
      <c r="B60" s="119" t="s">
        <v>172</v>
      </c>
      <c r="C60" s="1466">
        <v>37</v>
      </c>
      <c r="D60" s="72">
        <v>26</v>
      </c>
      <c r="E60" s="72">
        <v>10</v>
      </c>
      <c r="F60" s="72">
        <v>62</v>
      </c>
      <c r="G60" s="72">
        <v>73</v>
      </c>
      <c r="H60" s="72">
        <v>85</v>
      </c>
      <c r="I60" s="72">
        <v>74</v>
      </c>
      <c r="J60" s="72">
        <v>80</v>
      </c>
      <c r="K60" s="72">
        <v>81</v>
      </c>
      <c r="L60" s="72">
        <v>81</v>
      </c>
      <c r="M60" s="72">
        <v>105</v>
      </c>
    </row>
    <row r="61" spans="2:17" ht="15.75" thickBot="1">
      <c r="B61" s="133" t="s">
        <v>190</v>
      </c>
      <c r="C61" s="1465">
        <v>70</v>
      </c>
      <c r="D61" s="131">
        <v>88</v>
      </c>
      <c r="E61" s="131">
        <v>82</v>
      </c>
      <c r="F61" s="131">
        <v>93</v>
      </c>
      <c r="G61" s="131">
        <v>106</v>
      </c>
      <c r="H61" s="131">
        <v>104</v>
      </c>
      <c r="I61" s="131">
        <v>111</v>
      </c>
      <c r="J61" s="131">
        <v>115</v>
      </c>
      <c r="K61" s="132">
        <v>114</v>
      </c>
      <c r="L61" s="132">
        <v>133</v>
      </c>
      <c r="M61" s="132">
        <v>153</v>
      </c>
    </row>
    <row r="62" spans="2:17">
      <c r="B62" s="49" t="s">
        <v>2098</v>
      </c>
    </row>
  </sheetData>
  <hyperlinks>
    <hyperlink ref="B44" r:id="rId1" display="Source: LUKE, Horticultural Statistics, 2021"/>
    <hyperlink ref="Q25" r:id="rId2" display="Source: Luke, Horticultural Statistics, 2021"/>
    <hyperlink ref="B62" r:id="rId3" display="Source: LUKE, Horticultural Statistics, 2021"/>
    <hyperlink ref="Q9" r:id="rId4" display="Source: LUKE, Horticultural Statistics, 2021"/>
  </hyperlinks>
  <pageMargins left="0.7" right="0.7" top="0.78740157499999996" bottom="0.78740157499999996" header="0.3" footer="0.3"/>
  <pageSetup paperSize="9" orientation="portrait" verticalDpi="300"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2:T213"/>
  <sheetViews>
    <sheetView zoomScale="85" zoomScaleNormal="85" workbookViewId="0">
      <selection activeCell="O36" sqref="O36"/>
    </sheetView>
  </sheetViews>
  <sheetFormatPr baseColWidth="10" defaultColWidth="11.42578125" defaultRowHeight="15"/>
  <cols>
    <col min="1" max="1" width="11.42578125" style="1373"/>
    <col min="2" max="2" width="24.7109375" style="1373" customWidth="1"/>
    <col min="3" max="3" width="13.42578125" style="1373" bestFit="1" customWidth="1"/>
    <col min="4" max="4" width="9.7109375" style="1373" bestFit="1" customWidth="1"/>
    <col min="5" max="5" width="18" style="1373" bestFit="1" customWidth="1"/>
    <col min="6" max="6" width="11.42578125" style="1373"/>
    <col min="7" max="7" width="26.5703125" style="1373" customWidth="1"/>
    <col min="8" max="16384" width="11.42578125" style="1373"/>
  </cols>
  <sheetData>
    <row r="2" spans="2:20" ht="15.75">
      <c r="B2" s="105" t="s">
        <v>940</v>
      </c>
    </row>
    <row r="3" spans="2:20" ht="15.75">
      <c r="B3" s="105"/>
    </row>
    <row r="4" spans="2:20" ht="15.75">
      <c r="B4" s="190"/>
      <c r="C4" s="186"/>
      <c r="D4" s="186"/>
      <c r="E4" s="186"/>
      <c r="F4" s="186"/>
      <c r="G4" s="186"/>
      <c r="H4" s="186"/>
      <c r="I4" s="186"/>
      <c r="J4" s="186"/>
      <c r="K4" s="186"/>
    </row>
    <row r="5" spans="2:20" ht="15.75">
      <c r="B5" s="190" t="s">
        <v>1979</v>
      </c>
      <c r="C5" s="186"/>
      <c r="D5" s="186"/>
      <c r="E5" s="186"/>
      <c r="F5" s="186"/>
      <c r="G5" s="186"/>
      <c r="H5" s="1046" t="s">
        <v>941</v>
      </c>
      <c r="I5" s="186"/>
      <c r="J5" s="186"/>
      <c r="K5" s="186"/>
    </row>
    <row r="6" spans="2:20" ht="15.75">
      <c r="B6" s="190"/>
      <c r="C6" s="186"/>
      <c r="D6" s="186"/>
      <c r="E6" s="186"/>
      <c r="F6" s="186"/>
      <c r="G6" s="186"/>
      <c r="H6" s="1079" t="s">
        <v>942</v>
      </c>
      <c r="I6" s="1598"/>
      <c r="J6" s="1598"/>
      <c r="K6" s="1598"/>
    </row>
    <row r="7" spans="2:20" ht="15" customHeight="1">
      <c r="B7" s="16" t="s">
        <v>613</v>
      </c>
      <c r="C7" s="696">
        <v>67.5</v>
      </c>
      <c r="D7" s="393"/>
      <c r="E7" s="386" t="s">
        <v>614</v>
      </c>
      <c r="F7" s="186"/>
      <c r="G7" s="186"/>
      <c r="H7" s="1079"/>
      <c r="I7" s="1598"/>
      <c r="J7" s="1598"/>
      <c r="K7" s="1598"/>
    </row>
    <row r="8" spans="2:20">
      <c r="B8" s="16" t="s">
        <v>615</v>
      </c>
      <c r="C8" s="393">
        <v>549100</v>
      </c>
      <c r="D8" s="393"/>
      <c r="E8" s="386" t="s">
        <v>616</v>
      </c>
      <c r="F8" s="186"/>
      <c r="G8" s="186"/>
      <c r="H8" s="1599"/>
      <c r="I8" s="1599"/>
      <c r="J8" s="1599"/>
      <c r="K8" s="1599"/>
    </row>
    <row r="9" spans="2:20" ht="51.75">
      <c r="B9" s="388" t="s">
        <v>617</v>
      </c>
      <c r="C9" s="389">
        <v>123</v>
      </c>
      <c r="D9" s="389"/>
      <c r="E9" s="390" t="s">
        <v>618</v>
      </c>
      <c r="F9" s="186"/>
      <c r="G9" s="186"/>
      <c r="H9" s="1611" t="s">
        <v>850</v>
      </c>
      <c r="I9" s="1612" t="s">
        <v>76</v>
      </c>
      <c r="J9" s="1612" t="s">
        <v>90</v>
      </c>
      <c r="K9" s="1612" t="s">
        <v>2323</v>
      </c>
    </row>
    <row r="10" spans="2:20" ht="15" customHeight="1">
      <c r="B10" s="391"/>
      <c r="C10" s="392"/>
      <c r="D10" s="392"/>
      <c r="E10" s="386"/>
      <c r="F10" s="186"/>
      <c r="G10" s="186"/>
      <c r="H10" s="186" t="s">
        <v>2147</v>
      </c>
      <c r="I10" s="1600">
        <v>2873.49</v>
      </c>
      <c r="J10" s="186"/>
      <c r="K10" s="186"/>
    </row>
    <row r="11" spans="2:20">
      <c r="B11" s="16" t="s">
        <v>619</v>
      </c>
      <c r="C11" s="393">
        <v>2961.9</v>
      </c>
      <c r="D11" s="393"/>
      <c r="E11" s="386" t="s">
        <v>620</v>
      </c>
      <c r="F11" s="186"/>
      <c r="G11" s="186"/>
      <c r="H11" s="1601" t="s">
        <v>852</v>
      </c>
      <c r="I11" s="1600">
        <v>2867.76</v>
      </c>
      <c r="J11" s="1600">
        <v>1213.54</v>
      </c>
      <c r="K11" s="1602">
        <v>955.73</v>
      </c>
      <c r="M11" s="186"/>
      <c r="N11" s="186"/>
      <c r="O11" s="186"/>
      <c r="P11" s="186"/>
      <c r="Q11" s="186"/>
      <c r="R11" s="186"/>
      <c r="S11" s="186"/>
      <c r="T11" s="186"/>
    </row>
    <row r="12" spans="2:20" ht="15" customHeight="1">
      <c r="B12" s="391" t="s">
        <v>621</v>
      </c>
      <c r="C12" s="392">
        <v>43880</v>
      </c>
      <c r="D12" s="392"/>
      <c r="E12" s="386" t="s">
        <v>622</v>
      </c>
      <c r="F12" s="186"/>
      <c r="G12" s="186"/>
      <c r="H12" s="1601">
        <v>2019</v>
      </c>
      <c r="I12" s="1600">
        <v>2858.86</v>
      </c>
      <c r="J12" s="1600">
        <v>1203.9100000000001</v>
      </c>
      <c r="K12" s="1603">
        <v>955</v>
      </c>
    </row>
    <row r="13" spans="2:20">
      <c r="B13" s="16" t="s">
        <v>623</v>
      </c>
      <c r="C13" s="393">
        <v>3499.8</v>
      </c>
      <c r="D13" s="393"/>
      <c r="E13" s="386" t="s">
        <v>620</v>
      </c>
      <c r="F13" s="186"/>
      <c r="G13" s="186"/>
      <c r="H13" s="1601">
        <v>2018</v>
      </c>
      <c r="I13" s="1600">
        <v>2895</v>
      </c>
      <c r="J13" s="1600">
        <v>1197</v>
      </c>
      <c r="K13" s="1600">
        <v>941</v>
      </c>
    </row>
    <row r="14" spans="2:20">
      <c r="B14" s="391" t="s">
        <v>624</v>
      </c>
      <c r="C14" s="392"/>
      <c r="D14" s="392"/>
      <c r="E14" s="386"/>
      <c r="F14" s="186"/>
      <c r="G14" s="186"/>
      <c r="H14" s="1601">
        <v>2017</v>
      </c>
      <c r="I14" s="1600">
        <v>2805.17</v>
      </c>
      <c r="J14" s="1600">
        <v>1176</v>
      </c>
      <c r="K14" s="1600">
        <v>921</v>
      </c>
    </row>
    <row r="15" spans="2:20">
      <c r="B15" s="391" t="s">
        <v>621</v>
      </c>
      <c r="C15" s="392">
        <v>51850</v>
      </c>
      <c r="D15" s="392"/>
      <c r="E15" s="386" t="s">
        <v>625</v>
      </c>
      <c r="F15" s="186"/>
      <c r="G15" s="186"/>
      <c r="H15" s="1601">
        <v>2016</v>
      </c>
      <c r="I15" s="1600">
        <v>2796</v>
      </c>
      <c r="J15" s="1600">
        <v>1174</v>
      </c>
      <c r="K15" s="1600">
        <v>1576</v>
      </c>
      <c r="M15" s="1415"/>
    </row>
    <row r="16" spans="2:20" ht="15" customHeight="1">
      <c r="B16" s="394"/>
      <c r="C16" s="395"/>
      <c r="D16" s="395"/>
      <c r="E16" s="390"/>
      <c r="F16" s="186"/>
      <c r="G16" s="186"/>
      <c r="H16" s="1601">
        <v>2015</v>
      </c>
      <c r="I16" s="1600">
        <v>2901</v>
      </c>
      <c r="J16" s="1600">
        <v>1183</v>
      </c>
      <c r="K16" s="1600">
        <v>1675.1</v>
      </c>
    </row>
    <row r="17" spans="2:20">
      <c r="B17" s="16" t="s">
        <v>626</v>
      </c>
      <c r="C17" s="385">
        <v>7</v>
      </c>
      <c r="D17" s="393"/>
      <c r="E17" s="386" t="s">
        <v>627</v>
      </c>
      <c r="F17" s="186"/>
      <c r="G17" s="186"/>
      <c r="H17" s="1601">
        <v>2014</v>
      </c>
      <c r="I17" s="1600">
        <v>2852</v>
      </c>
      <c r="J17" s="1600">
        <v>1173</v>
      </c>
      <c r="K17" s="1600">
        <v>965</v>
      </c>
    </row>
    <row r="18" spans="2:20">
      <c r="B18" s="16" t="s">
        <v>628</v>
      </c>
      <c r="C18" s="385">
        <v>6.8</v>
      </c>
      <c r="D18" s="393"/>
      <c r="E18" s="386" t="s">
        <v>629</v>
      </c>
      <c r="F18" s="186"/>
      <c r="G18" s="186"/>
      <c r="H18" s="1601">
        <v>2013</v>
      </c>
      <c r="I18" s="1600">
        <v>2470</v>
      </c>
      <c r="J18" s="1600">
        <v>912</v>
      </c>
      <c r="K18" s="1600">
        <v>997</v>
      </c>
    </row>
    <row r="19" spans="2:20">
      <c r="B19" s="396"/>
      <c r="C19" s="392"/>
      <c r="D19" s="392"/>
      <c r="E19" s="386"/>
      <c r="F19" s="186"/>
      <c r="G19" s="186"/>
      <c r="H19" s="1601">
        <v>2012</v>
      </c>
      <c r="I19" s="1600">
        <v>2556</v>
      </c>
      <c r="J19" s="1600">
        <v>891</v>
      </c>
      <c r="K19" s="1600">
        <v>981</v>
      </c>
    </row>
    <row r="20" spans="2:20">
      <c r="B20" s="397" t="s">
        <v>805</v>
      </c>
      <c r="C20" s="398"/>
      <c r="D20" s="398"/>
      <c r="E20" s="398"/>
      <c r="F20" s="186"/>
      <c r="G20" s="186"/>
      <c r="H20" s="1604">
        <v>2011</v>
      </c>
      <c r="I20" s="1605">
        <v>2441</v>
      </c>
      <c r="J20" s="1605">
        <v>869</v>
      </c>
      <c r="K20" s="1605">
        <v>954</v>
      </c>
    </row>
    <row r="21" spans="2:20">
      <c r="B21" s="399" t="s">
        <v>2326</v>
      </c>
      <c r="C21" s="1606"/>
      <c r="D21" s="1606"/>
      <c r="E21" s="1607"/>
      <c r="F21" s="186"/>
      <c r="G21" s="186"/>
      <c r="H21" s="1604">
        <v>2010</v>
      </c>
      <c r="I21" s="1605">
        <v>2255</v>
      </c>
      <c r="J21" s="1605">
        <v>813</v>
      </c>
      <c r="K21" s="1605">
        <v>933</v>
      </c>
    </row>
    <row r="22" spans="2:20">
      <c r="B22" s="186"/>
      <c r="C22" s="186"/>
      <c r="D22" s="186"/>
      <c r="E22" s="186"/>
      <c r="F22" s="186"/>
      <c r="G22" s="186"/>
      <c r="H22" s="1604">
        <v>2009</v>
      </c>
      <c r="I22" s="1605">
        <v>2176</v>
      </c>
      <c r="J22" s="1605">
        <v>815</v>
      </c>
      <c r="K22" s="1605">
        <v>954</v>
      </c>
    </row>
    <row r="23" spans="2:20">
      <c r="B23" s="186"/>
      <c r="C23" s="186"/>
      <c r="D23" s="186"/>
      <c r="E23" s="186"/>
      <c r="F23" s="186"/>
      <c r="G23" s="186"/>
      <c r="H23" s="1608" t="s">
        <v>2324</v>
      </c>
      <c r="I23" s="1609"/>
      <c r="J23" s="1609"/>
      <c r="K23" s="1609"/>
    </row>
    <row r="24" spans="2:20">
      <c r="B24" s="186"/>
      <c r="C24" s="186"/>
      <c r="D24" s="186"/>
      <c r="E24" s="186"/>
      <c r="F24" s="186"/>
      <c r="G24" s="186"/>
      <c r="H24" s="1610" t="s">
        <v>854</v>
      </c>
      <c r="I24" s="186"/>
      <c r="J24" s="186"/>
      <c r="K24" s="186"/>
    </row>
    <row r="26" spans="2:20" ht="15.75">
      <c r="B26" s="1046" t="s">
        <v>943</v>
      </c>
      <c r="Q26" s="108" t="s">
        <v>944</v>
      </c>
    </row>
    <row r="27" spans="2:20">
      <c r="B27" s="98" t="s">
        <v>158</v>
      </c>
    </row>
    <row r="28" spans="2:20">
      <c r="B28" s="6"/>
      <c r="C28" s="228">
        <v>2021</v>
      </c>
      <c r="D28" s="228">
        <v>2020</v>
      </c>
      <c r="E28" s="228">
        <v>2019</v>
      </c>
      <c r="F28" s="228">
        <v>2018</v>
      </c>
      <c r="G28" s="228">
        <v>2017</v>
      </c>
      <c r="H28" s="228">
        <v>2015</v>
      </c>
      <c r="I28" s="228">
        <v>2014</v>
      </c>
      <c r="J28" s="228">
        <v>2013</v>
      </c>
      <c r="K28" s="228">
        <v>2010</v>
      </c>
      <c r="L28" s="228">
        <v>2009</v>
      </c>
      <c r="M28" s="228">
        <v>2008</v>
      </c>
      <c r="N28" s="186"/>
      <c r="O28" s="186"/>
      <c r="Q28" s="1373" t="s">
        <v>683</v>
      </c>
    </row>
    <row r="29" spans="2:20">
      <c r="B29" s="586" t="s">
        <v>945</v>
      </c>
      <c r="C29" s="1613">
        <v>1889</v>
      </c>
      <c r="D29" s="697">
        <v>1903</v>
      </c>
      <c r="E29" s="697">
        <v>2546</v>
      </c>
      <c r="F29" s="697">
        <v>2548</v>
      </c>
      <c r="G29" s="697">
        <v>2566</v>
      </c>
      <c r="H29" s="697">
        <v>2706</v>
      </c>
      <c r="I29" s="697">
        <v>2616</v>
      </c>
      <c r="J29" s="697">
        <v>2901</v>
      </c>
      <c r="K29" s="697">
        <v>2772</v>
      </c>
      <c r="L29" s="697">
        <v>2704</v>
      </c>
      <c r="M29" s="697">
        <v>2657</v>
      </c>
      <c r="Q29" s="698" t="s">
        <v>946</v>
      </c>
      <c r="R29" s="698"/>
      <c r="S29" s="698"/>
      <c r="T29" s="698"/>
    </row>
    <row r="30" spans="2:20">
      <c r="B30" s="586" t="s">
        <v>81</v>
      </c>
      <c r="C30" s="1613">
        <v>952</v>
      </c>
      <c r="D30" s="697">
        <v>1050</v>
      </c>
      <c r="E30" s="697">
        <v>2106</v>
      </c>
      <c r="F30" s="697">
        <v>2101</v>
      </c>
      <c r="G30" s="697">
        <v>2193</v>
      </c>
      <c r="H30" s="697">
        <v>2238</v>
      </c>
      <c r="I30" s="697">
        <v>2235</v>
      </c>
      <c r="J30" s="697">
        <v>2215</v>
      </c>
      <c r="K30" s="697">
        <v>1826</v>
      </c>
      <c r="L30" s="697">
        <v>1827</v>
      </c>
      <c r="M30" s="697">
        <v>1806</v>
      </c>
      <c r="Q30" s="698" t="s">
        <v>947</v>
      </c>
      <c r="R30" s="698"/>
      <c r="S30" s="698"/>
      <c r="T30" s="698"/>
    </row>
    <row r="31" spans="2:20">
      <c r="B31" s="586" t="s">
        <v>948</v>
      </c>
      <c r="C31" s="1613">
        <v>682</v>
      </c>
      <c r="D31" s="697">
        <v>693</v>
      </c>
      <c r="E31" s="697">
        <v>1112</v>
      </c>
      <c r="F31" s="697">
        <v>1111</v>
      </c>
      <c r="G31" s="697">
        <v>1131</v>
      </c>
      <c r="H31" s="697">
        <v>1129</v>
      </c>
      <c r="I31" s="697">
        <v>1092</v>
      </c>
      <c r="J31" s="697">
        <v>1115</v>
      </c>
      <c r="K31" s="697">
        <v>1156</v>
      </c>
      <c r="L31" s="697">
        <v>1177</v>
      </c>
      <c r="M31" s="697">
        <v>1179</v>
      </c>
    </row>
    <row r="32" spans="2:20">
      <c r="B32" s="699" t="s">
        <v>949</v>
      </c>
      <c r="C32" s="1613">
        <v>1144</v>
      </c>
      <c r="D32" s="697">
        <v>1242</v>
      </c>
      <c r="E32" s="697">
        <v>1745</v>
      </c>
      <c r="F32" s="697">
        <v>1748</v>
      </c>
      <c r="G32" s="697">
        <v>1779</v>
      </c>
      <c r="H32" s="697">
        <v>1797</v>
      </c>
      <c r="I32" s="697">
        <v>1808</v>
      </c>
      <c r="J32" s="697">
        <v>1889</v>
      </c>
      <c r="K32" s="697">
        <v>1483</v>
      </c>
      <c r="L32" s="697">
        <v>1521</v>
      </c>
      <c r="M32" s="697">
        <v>1459</v>
      </c>
      <c r="Q32" s="445" t="s">
        <v>950</v>
      </c>
      <c r="R32" s="224"/>
      <c r="S32" s="1746" t="s">
        <v>917</v>
      </c>
      <c r="T32" s="1746"/>
    </row>
    <row r="33" spans="2:20">
      <c r="B33" s="700" t="s">
        <v>951</v>
      </c>
      <c r="C33" s="1614">
        <v>234</v>
      </c>
      <c r="D33" s="702">
        <v>234</v>
      </c>
      <c r="E33" s="702">
        <v>1292</v>
      </c>
      <c r="F33" s="702">
        <v>1291</v>
      </c>
      <c r="G33" s="702">
        <v>1302</v>
      </c>
      <c r="H33" s="702">
        <v>1300</v>
      </c>
      <c r="I33" s="702">
        <v>1291</v>
      </c>
      <c r="J33" s="702">
        <v>984</v>
      </c>
      <c r="K33" s="702">
        <v>987</v>
      </c>
      <c r="L33" s="702">
        <v>969</v>
      </c>
      <c r="M33" s="702">
        <v>958</v>
      </c>
      <c r="Q33" s="445" t="s">
        <v>952</v>
      </c>
      <c r="R33" s="224"/>
      <c r="S33" s="228" t="s">
        <v>869</v>
      </c>
      <c r="T33" s="228" t="s">
        <v>763</v>
      </c>
    </row>
    <row r="34" spans="2:20">
      <c r="B34" s="703" t="s">
        <v>72</v>
      </c>
      <c r="C34" s="1615">
        <v>4901</v>
      </c>
      <c r="D34" s="704">
        <v>5122</v>
      </c>
      <c r="E34" s="704">
        <v>8801</v>
      </c>
      <c r="F34" s="704">
        <v>8799</v>
      </c>
      <c r="G34" s="704">
        <v>8971</v>
      </c>
      <c r="H34" s="704">
        <v>9170</v>
      </c>
      <c r="I34" s="704">
        <v>9092</v>
      </c>
      <c r="J34" s="704">
        <v>9159</v>
      </c>
      <c r="K34" s="704">
        <v>8224</v>
      </c>
      <c r="L34" s="704">
        <v>8198</v>
      </c>
      <c r="M34" s="704">
        <v>8059</v>
      </c>
      <c r="Q34" s="445"/>
      <c r="R34" s="224"/>
      <c r="S34" s="228"/>
      <c r="T34" s="228"/>
    </row>
    <row r="35" spans="2:20">
      <c r="B35" s="376" t="s">
        <v>953</v>
      </c>
      <c r="C35" s="705"/>
      <c r="D35" s="705"/>
      <c r="E35" s="705"/>
      <c r="F35" s="705"/>
      <c r="G35" s="705"/>
      <c r="H35" s="705"/>
      <c r="J35" s="705"/>
      <c r="K35" s="706"/>
      <c r="L35" s="707"/>
      <c r="Q35" s="445"/>
      <c r="R35" s="224"/>
      <c r="S35" s="228"/>
      <c r="T35" s="228"/>
    </row>
    <row r="36" spans="2:20">
      <c r="B36" s="49" t="s">
        <v>954</v>
      </c>
      <c r="C36" s="705"/>
      <c r="D36" s="705"/>
      <c r="E36" s="705"/>
      <c r="F36" s="705"/>
      <c r="G36" s="705"/>
      <c r="H36" s="705"/>
      <c r="J36" s="708"/>
      <c r="Q36" s="224" t="s">
        <v>72</v>
      </c>
      <c r="R36" s="224"/>
      <c r="S36" s="709">
        <v>9816</v>
      </c>
      <c r="T36" s="709">
        <v>100</v>
      </c>
    </row>
    <row r="37" spans="2:20">
      <c r="B37" s="280"/>
      <c r="C37" s="705"/>
      <c r="D37" s="705"/>
      <c r="E37" s="705"/>
      <c r="F37" s="705"/>
      <c r="G37" s="705"/>
      <c r="H37" s="705"/>
      <c r="J37" s="708"/>
      <c r="Q37" s="590" t="s">
        <v>955</v>
      </c>
      <c r="R37" s="590"/>
      <c r="S37" s="710">
        <v>1633</v>
      </c>
      <c r="T37" s="710">
        <v>16.636104319478402</v>
      </c>
    </row>
    <row r="38" spans="2:20" ht="15.75">
      <c r="B38" s="1624" t="s">
        <v>126</v>
      </c>
      <c r="C38" s="711"/>
      <c r="D38" s="711"/>
      <c r="E38" s="711"/>
      <c r="F38" s="712"/>
      <c r="G38" s="705"/>
      <c r="H38" s="705"/>
      <c r="J38" s="708"/>
      <c r="Q38" s="586" t="s">
        <v>956</v>
      </c>
      <c r="R38" s="586"/>
      <c r="S38" s="713">
        <v>158</v>
      </c>
      <c r="T38" s="710">
        <v>1.6096169519152406</v>
      </c>
    </row>
    <row r="39" spans="2:20">
      <c r="B39" s="714" t="s">
        <v>66</v>
      </c>
      <c r="C39" s="711"/>
      <c r="D39" s="711"/>
      <c r="E39" s="711"/>
      <c r="F39" s="712"/>
      <c r="G39" s="705"/>
      <c r="H39" s="705"/>
      <c r="J39" s="708"/>
      <c r="Q39" s="586" t="s">
        <v>957</v>
      </c>
      <c r="R39" s="586"/>
      <c r="S39" s="713">
        <v>796</v>
      </c>
      <c r="T39" s="710">
        <v>8.1092094539527295</v>
      </c>
    </row>
    <row r="40" spans="2:20">
      <c r="B40" s="228"/>
      <c r="C40" s="228">
        <v>2019</v>
      </c>
      <c r="D40" s="228">
        <v>2017</v>
      </c>
      <c r="E40" s="228">
        <v>2015</v>
      </c>
      <c r="F40" s="228">
        <v>2013</v>
      </c>
      <c r="G40" s="228">
        <v>2005</v>
      </c>
      <c r="J40" s="186"/>
      <c r="K40" s="186"/>
      <c r="L40" s="186"/>
      <c r="M40" s="186"/>
      <c r="Q40" s="586" t="s">
        <v>958</v>
      </c>
      <c r="R40" s="586"/>
      <c r="S40" s="713">
        <v>564</v>
      </c>
      <c r="T40" s="710">
        <v>5.7457212713936432</v>
      </c>
    </row>
    <row r="41" spans="2:20">
      <c r="B41" s="590" t="s">
        <v>71</v>
      </c>
      <c r="C41" s="715">
        <v>11294</v>
      </c>
      <c r="D41" s="715">
        <v>12573</v>
      </c>
      <c r="E41" s="715">
        <v>12915</v>
      </c>
      <c r="F41" s="715">
        <v>12814</v>
      </c>
      <c r="G41" s="715">
        <v>15920</v>
      </c>
      <c r="J41" s="708"/>
      <c r="Q41" s="586" t="s">
        <v>959</v>
      </c>
      <c r="R41" s="586"/>
      <c r="S41" s="713">
        <v>558</v>
      </c>
      <c r="T41" s="710">
        <v>5.684596577017115</v>
      </c>
    </row>
    <row r="42" spans="2:20">
      <c r="B42" s="586" t="s">
        <v>960</v>
      </c>
      <c r="C42" s="716">
        <v>2254</v>
      </c>
      <c r="D42" s="716">
        <v>2009</v>
      </c>
      <c r="E42" s="716">
        <v>2038</v>
      </c>
      <c r="F42" s="716">
        <v>2049</v>
      </c>
      <c r="G42" s="716">
        <v>2799</v>
      </c>
      <c r="J42" s="708"/>
      <c r="Q42" s="586" t="s">
        <v>961</v>
      </c>
      <c r="R42" s="586"/>
      <c r="S42" s="713">
        <v>401</v>
      </c>
      <c r="T42" s="710">
        <v>4.0851670741646293</v>
      </c>
    </row>
    <row r="43" spans="2:20">
      <c r="B43" s="586" t="s">
        <v>962</v>
      </c>
      <c r="C43" s="716">
        <v>455</v>
      </c>
      <c r="D43" s="716">
        <v>466</v>
      </c>
      <c r="E43" s="716">
        <v>486</v>
      </c>
      <c r="F43" s="716">
        <v>542</v>
      </c>
      <c r="G43" s="716">
        <v>750</v>
      </c>
      <c r="J43" s="708"/>
      <c r="Q43" s="586" t="s">
        <v>963</v>
      </c>
      <c r="R43" s="586"/>
      <c r="S43" s="713">
        <v>327</v>
      </c>
      <c r="T43" s="710">
        <v>3.3312958435207825</v>
      </c>
    </row>
    <row r="44" spans="2:20">
      <c r="B44" s="717" t="s">
        <v>964</v>
      </c>
      <c r="C44" s="718">
        <v>1040</v>
      </c>
      <c r="D44" s="718">
        <v>1105</v>
      </c>
      <c r="E44" s="718">
        <v>1172</v>
      </c>
      <c r="F44" s="718">
        <v>1226</v>
      </c>
      <c r="G44" s="718">
        <v>1675</v>
      </c>
      <c r="J44" s="708"/>
      <c r="Q44" s="586" t="s">
        <v>965</v>
      </c>
      <c r="R44" s="586"/>
      <c r="S44" s="713">
        <v>348</v>
      </c>
      <c r="T44" s="710">
        <v>3.5452322738386304</v>
      </c>
    </row>
    <row r="45" spans="2:20">
      <c r="B45" s="703" t="s">
        <v>72</v>
      </c>
      <c r="C45" s="704">
        <v>15043</v>
      </c>
      <c r="D45" s="704">
        <v>16153</v>
      </c>
      <c r="E45" s="704">
        <v>16661</v>
      </c>
      <c r="F45" s="704">
        <v>16631</v>
      </c>
      <c r="G45" s="704">
        <v>21144</v>
      </c>
      <c r="Q45" s="586" t="s">
        <v>966</v>
      </c>
      <c r="R45" s="586"/>
      <c r="S45" s="713">
        <v>1069</v>
      </c>
      <c r="T45" s="710">
        <v>10.890383048084759</v>
      </c>
    </row>
    <row r="46" spans="2:20">
      <c r="B46" s="280" t="s">
        <v>967</v>
      </c>
      <c r="C46" s="416"/>
      <c r="Q46" s="586" t="s">
        <v>968</v>
      </c>
      <c r="R46" s="586"/>
      <c r="S46" s="713">
        <v>172</v>
      </c>
      <c r="T46" s="710">
        <v>1.7522412387938062</v>
      </c>
    </row>
    <row r="47" spans="2:20">
      <c r="Q47" s="586" t="s">
        <v>969</v>
      </c>
      <c r="R47" s="586"/>
      <c r="S47" s="713">
        <v>1500</v>
      </c>
      <c r="T47" s="710">
        <v>15.28117359413203</v>
      </c>
    </row>
    <row r="48" spans="2:20">
      <c r="J48" s="719"/>
      <c r="Q48" s="586" t="s">
        <v>971</v>
      </c>
      <c r="R48" s="586"/>
      <c r="S48" s="713">
        <v>728</v>
      </c>
      <c r="T48" s="710">
        <v>7.4164629176854113</v>
      </c>
    </row>
    <row r="49" spans="2:20">
      <c r="J49" s="719"/>
      <c r="Q49" s="586" t="s">
        <v>973</v>
      </c>
      <c r="R49" s="586"/>
      <c r="S49" s="713">
        <v>1562</v>
      </c>
      <c r="T49" s="710">
        <v>15.912795436022819</v>
      </c>
    </row>
    <row r="50" spans="2:20" ht="15.75">
      <c r="B50" s="1046" t="s">
        <v>2460</v>
      </c>
      <c r="C50" s="719"/>
      <c r="D50" s="719"/>
      <c r="E50" s="719"/>
      <c r="F50" s="719"/>
      <c r="G50" s="719"/>
      <c r="J50" s="186"/>
      <c r="K50" s="186"/>
      <c r="Q50" s="109" t="s">
        <v>977</v>
      </c>
      <c r="R50" s="109"/>
      <c r="S50" s="109"/>
      <c r="T50" s="109"/>
    </row>
    <row r="51" spans="2:20">
      <c r="B51" s="98" t="s">
        <v>972</v>
      </c>
      <c r="C51" s="719"/>
      <c r="D51" s="719"/>
      <c r="E51" s="719"/>
      <c r="F51" s="719"/>
      <c r="G51" s="719"/>
      <c r="J51" s="186"/>
      <c r="K51" s="186"/>
      <c r="Q51" s="109"/>
      <c r="R51" s="109"/>
      <c r="S51" s="109"/>
      <c r="T51" s="109"/>
    </row>
    <row r="52" spans="2:20">
      <c r="B52" s="583"/>
      <c r="C52" s="583" t="s">
        <v>974</v>
      </c>
      <c r="D52" s="583"/>
      <c r="E52" s="720" t="s">
        <v>975</v>
      </c>
      <c r="F52" s="721" t="s">
        <v>976</v>
      </c>
      <c r="G52" s="720"/>
      <c r="J52" s="186"/>
      <c r="K52" s="186"/>
      <c r="Q52" s="724" t="s">
        <v>683</v>
      </c>
    </row>
    <row r="53" spans="2:20">
      <c r="B53" s="722" t="s">
        <v>978</v>
      </c>
      <c r="C53" s="583" t="s">
        <v>437</v>
      </c>
      <c r="D53" s="583"/>
      <c r="E53" s="583" t="s">
        <v>71</v>
      </c>
      <c r="F53" s="721" t="s">
        <v>502</v>
      </c>
      <c r="G53" s="228" t="s">
        <v>72</v>
      </c>
      <c r="J53" s="186"/>
      <c r="K53" s="186"/>
      <c r="Q53" s="724" t="s">
        <v>981</v>
      </c>
      <c r="R53" s="698"/>
      <c r="S53" s="698"/>
      <c r="T53" s="698"/>
    </row>
    <row r="54" spans="2:20">
      <c r="B54" s="590" t="s">
        <v>982</v>
      </c>
      <c r="C54" s="716">
        <v>376</v>
      </c>
      <c r="D54" s="716"/>
      <c r="E54" s="716">
        <v>1555.3</v>
      </c>
      <c r="F54" s="716">
        <v>165.7</v>
      </c>
      <c r="G54" s="725">
        <v>1721</v>
      </c>
      <c r="J54" s="186"/>
      <c r="K54" s="186"/>
      <c r="Q54" s="724" t="s">
        <v>983</v>
      </c>
      <c r="R54" s="698"/>
      <c r="S54" s="698"/>
      <c r="T54" s="698"/>
    </row>
    <row r="55" spans="2:20">
      <c r="B55" s="1567" t="s">
        <v>984</v>
      </c>
      <c r="C55" s="1568">
        <f>126+150</f>
        <v>276</v>
      </c>
      <c r="D55" s="715"/>
      <c r="E55" s="715">
        <v>777.9</v>
      </c>
      <c r="F55" s="715">
        <v>97</v>
      </c>
      <c r="G55" s="723">
        <v>874.9</v>
      </c>
      <c r="J55" s="186"/>
      <c r="K55" s="186"/>
      <c r="Q55" s="724"/>
    </row>
    <row r="56" spans="2:20">
      <c r="B56" s="1570" t="s">
        <v>987</v>
      </c>
      <c r="C56" s="1571">
        <v>431</v>
      </c>
      <c r="D56" s="726"/>
      <c r="E56" s="726">
        <v>649.29999999999995</v>
      </c>
      <c r="F56" s="726">
        <v>210.2</v>
      </c>
      <c r="G56" s="727">
        <v>859.5</v>
      </c>
      <c r="J56" s="186"/>
      <c r="K56" s="186"/>
      <c r="Q56" s="445" t="s">
        <v>986</v>
      </c>
      <c r="R56" s="224"/>
      <c r="S56" s="1746" t="s">
        <v>917</v>
      </c>
      <c r="T56" s="1746"/>
    </row>
    <row r="57" spans="2:20">
      <c r="B57" s="1572" t="s">
        <v>989</v>
      </c>
      <c r="J57" s="186"/>
      <c r="K57" s="186"/>
      <c r="Q57" s="728" t="s">
        <v>988</v>
      </c>
      <c r="R57" s="224"/>
      <c r="S57" s="1590"/>
      <c r="T57" s="1590"/>
    </row>
    <row r="58" spans="2:20">
      <c r="B58" s="49" t="s">
        <v>2461</v>
      </c>
      <c r="C58" s="716"/>
      <c r="D58" s="716"/>
      <c r="E58" s="716"/>
      <c r="F58" s="716"/>
      <c r="G58" s="725"/>
      <c r="J58" s="186"/>
      <c r="K58" s="186"/>
      <c r="Q58" s="731"/>
      <c r="R58" s="224"/>
      <c r="S58" s="228" t="s">
        <v>869</v>
      </c>
      <c r="T58" s="228" t="s">
        <v>763</v>
      </c>
    </row>
    <row r="59" spans="2:20">
      <c r="J59" s="186"/>
      <c r="K59" s="186"/>
      <c r="Q59" s="731"/>
      <c r="R59" s="224"/>
      <c r="S59" s="228"/>
      <c r="T59" s="228"/>
    </row>
    <row r="60" spans="2:20">
      <c r="J60" s="186"/>
      <c r="K60" s="186"/>
      <c r="Q60" s="224" t="s">
        <v>72</v>
      </c>
      <c r="R60" s="224"/>
      <c r="S60" s="709">
        <v>11724</v>
      </c>
      <c r="T60" s="709">
        <v>100</v>
      </c>
    </row>
    <row r="61" spans="2:20" ht="15.75">
      <c r="B61" s="1046" t="s">
        <v>970</v>
      </c>
      <c r="C61" s="719"/>
      <c r="D61" s="719"/>
      <c r="E61" s="719"/>
      <c r="F61" s="719"/>
      <c r="G61" s="719"/>
      <c r="H61" s="719"/>
      <c r="I61" s="719"/>
      <c r="Q61" s="590" t="s">
        <v>955</v>
      </c>
      <c r="R61" s="590"/>
      <c r="S61" s="710">
        <v>1060</v>
      </c>
      <c r="T61" s="710">
        <v>9.1348173036539269</v>
      </c>
    </row>
    <row r="62" spans="2:20">
      <c r="B62" s="98" t="s">
        <v>972</v>
      </c>
      <c r="C62" s="719"/>
      <c r="D62" s="719"/>
      <c r="E62" s="719"/>
      <c r="F62" s="719"/>
      <c r="G62" s="719"/>
      <c r="H62" s="719"/>
      <c r="I62" s="719"/>
      <c r="Q62" s="586" t="s">
        <v>991</v>
      </c>
      <c r="R62" s="586"/>
      <c r="S62" s="713">
        <v>313</v>
      </c>
      <c r="T62" s="713">
        <v>3.079938401231975</v>
      </c>
    </row>
    <row r="63" spans="2:20">
      <c r="B63" s="583"/>
      <c r="C63" s="583" t="s">
        <v>974</v>
      </c>
      <c r="D63" s="583"/>
      <c r="E63" s="720" t="s">
        <v>975</v>
      </c>
      <c r="F63" s="721" t="s">
        <v>976</v>
      </c>
      <c r="G63" s="720"/>
      <c r="H63" s="186"/>
      <c r="I63" s="186"/>
      <c r="Q63" s="586" t="s">
        <v>956</v>
      </c>
      <c r="R63" s="586"/>
      <c r="S63" s="713">
        <v>391</v>
      </c>
      <c r="T63" s="713">
        <v>3</v>
      </c>
    </row>
    <row r="64" spans="2:20">
      <c r="B64" s="722" t="s">
        <v>978</v>
      </c>
      <c r="C64" s="583" t="s">
        <v>437</v>
      </c>
      <c r="D64" s="583"/>
      <c r="E64" s="583" t="s">
        <v>71</v>
      </c>
      <c r="F64" s="721" t="s">
        <v>502</v>
      </c>
      <c r="G64" s="228" t="s">
        <v>72</v>
      </c>
      <c r="J64" s="1569"/>
      <c r="Q64" s="586" t="s">
        <v>957</v>
      </c>
      <c r="R64" s="586"/>
      <c r="S64" s="713">
        <v>395</v>
      </c>
      <c r="T64" s="713">
        <v>3</v>
      </c>
    </row>
    <row r="65" spans="2:20">
      <c r="B65" s="590" t="s">
        <v>979</v>
      </c>
      <c r="C65" s="715">
        <v>205</v>
      </c>
      <c r="D65" s="715"/>
      <c r="E65" s="715">
        <v>576</v>
      </c>
      <c r="F65" s="715">
        <v>82</v>
      </c>
      <c r="G65" s="723">
        <v>658</v>
      </c>
      <c r="Q65" s="586" t="s">
        <v>958</v>
      </c>
      <c r="R65" s="586"/>
      <c r="S65" s="713">
        <v>877</v>
      </c>
      <c r="T65" s="713">
        <v>7</v>
      </c>
    </row>
    <row r="66" spans="2:20">
      <c r="B66" s="586" t="s">
        <v>980</v>
      </c>
      <c r="C66" s="716">
        <v>134</v>
      </c>
      <c r="D66" s="716"/>
      <c r="E66" s="716">
        <v>614</v>
      </c>
      <c r="F66" s="716">
        <v>55</v>
      </c>
      <c r="G66" s="725">
        <v>669</v>
      </c>
      <c r="Q66" s="586" t="s">
        <v>959</v>
      </c>
      <c r="R66" s="586"/>
      <c r="S66" s="713">
        <v>536</v>
      </c>
      <c r="T66" s="713">
        <v>5</v>
      </c>
    </row>
    <row r="67" spans="2:20">
      <c r="B67" s="590" t="s">
        <v>982</v>
      </c>
      <c r="C67" s="716">
        <v>394</v>
      </c>
      <c r="D67" s="716"/>
      <c r="E67" s="716">
        <v>1724</v>
      </c>
      <c r="F67" s="716">
        <v>159</v>
      </c>
      <c r="G67" s="725">
        <v>1883</v>
      </c>
      <c r="Q67" s="586" t="s">
        <v>961</v>
      </c>
      <c r="R67" s="586"/>
      <c r="S67" s="713">
        <v>261</v>
      </c>
      <c r="T67" s="713">
        <v>2</v>
      </c>
    </row>
    <row r="68" spans="2:20">
      <c r="B68" s="1567" t="s">
        <v>984</v>
      </c>
      <c r="C68" s="1568">
        <v>300</v>
      </c>
      <c r="D68" s="715"/>
      <c r="E68" s="715">
        <v>690</v>
      </c>
      <c r="F68" s="715">
        <v>99</v>
      </c>
      <c r="G68" s="723">
        <v>789</v>
      </c>
      <c r="Q68" s="586" t="s">
        <v>963</v>
      </c>
      <c r="R68" s="586"/>
      <c r="S68" s="713">
        <v>318</v>
      </c>
      <c r="T68" s="713">
        <v>3</v>
      </c>
    </row>
    <row r="69" spans="2:20">
      <c r="B69" s="590" t="s">
        <v>985</v>
      </c>
      <c r="C69" s="716">
        <v>432</v>
      </c>
      <c r="D69" s="716"/>
      <c r="E69" s="716">
        <v>3155</v>
      </c>
      <c r="F69" s="716">
        <v>162</v>
      </c>
      <c r="G69" s="725">
        <v>3317</v>
      </c>
      <c r="Q69" s="586" t="s">
        <v>965</v>
      </c>
      <c r="R69" s="586"/>
      <c r="S69" s="713">
        <v>512</v>
      </c>
      <c r="T69" s="713">
        <v>4</v>
      </c>
    </row>
    <row r="70" spans="2:20">
      <c r="B70" s="1570" t="s">
        <v>987</v>
      </c>
      <c r="C70" s="1571">
        <v>458</v>
      </c>
      <c r="D70" s="726"/>
      <c r="E70" s="726">
        <v>636</v>
      </c>
      <c r="F70" s="726">
        <v>206</v>
      </c>
      <c r="G70" s="727">
        <v>842</v>
      </c>
      <c r="Q70" s="586" t="s">
        <v>966</v>
      </c>
      <c r="R70" s="586"/>
      <c r="S70" s="713">
        <v>2193</v>
      </c>
      <c r="T70" s="713">
        <v>19</v>
      </c>
    </row>
    <row r="71" spans="2:20">
      <c r="B71" s="1572" t="s">
        <v>989</v>
      </c>
      <c r="Q71" s="586" t="s">
        <v>1002</v>
      </c>
      <c r="R71" s="586"/>
      <c r="S71" s="713">
        <v>319</v>
      </c>
      <c r="T71" s="713">
        <v>3</v>
      </c>
    </row>
    <row r="72" spans="2:20">
      <c r="B72" s="280" t="s">
        <v>967</v>
      </c>
      <c r="Q72" s="586" t="s">
        <v>968</v>
      </c>
      <c r="R72" s="586"/>
      <c r="S72" s="713">
        <v>379</v>
      </c>
      <c r="T72" s="713">
        <v>3</v>
      </c>
    </row>
    <row r="73" spans="2:20">
      <c r="B73" s="732"/>
      <c r="C73" s="711"/>
      <c r="D73" s="711"/>
      <c r="E73" s="711"/>
      <c r="F73" s="712"/>
      <c r="Q73" s="586" t="s">
        <v>969</v>
      </c>
      <c r="R73" s="586"/>
      <c r="S73" s="713">
        <v>365</v>
      </c>
      <c r="T73" s="713">
        <v>3</v>
      </c>
    </row>
    <row r="74" spans="2:20" ht="15.75">
      <c r="B74" s="1046" t="s">
        <v>990</v>
      </c>
      <c r="C74" s="712"/>
      <c r="D74" s="711"/>
      <c r="E74" s="711"/>
      <c r="F74" s="712"/>
      <c r="Q74" s="586" t="s">
        <v>971</v>
      </c>
      <c r="R74" s="586"/>
      <c r="S74" s="713">
        <v>1927</v>
      </c>
      <c r="T74" s="713">
        <v>16</v>
      </c>
    </row>
    <row r="75" spans="2:20">
      <c r="B75" s="98" t="s">
        <v>972</v>
      </c>
      <c r="C75" s="712"/>
      <c r="D75" s="711"/>
      <c r="E75" s="711"/>
      <c r="F75" s="712"/>
      <c r="Q75" s="586" t="s">
        <v>1004</v>
      </c>
      <c r="R75" s="586"/>
      <c r="S75" s="713">
        <v>1878</v>
      </c>
      <c r="T75" s="713">
        <v>16</v>
      </c>
    </row>
    <row r="76" spans="2:20">
      <c r="B76" s="583"/>
      <c r="C76" s="583" t="s">
        <v>974</v>
      </c>
      <c r="D76" s="583"/>
      <c r="E76" s="720" t="s">
        <v>975</v>
      </c>
      <c r="F76" s="721" t="s">
        <v>992</v>
      </c>
      <c r="G76" s="721" t="s">
        <v>501</v>
      </c>
      <c r="H76" s="721" t="s">
        <v>992</v>
      </c>
      <c r="I76" s="720"/>
      <c r="Q76" s="109" t="s">
        <v>1005</v>
      </c>
      <c r="R76" s="100"/>
      <c r="S76" s="733"/>
    </row>
    <row r="77" spans="2:20">
      <c r="B77" s="722" t="s">
        <v>978</v>
      </c>
      <c r="C77" s="583" t="s">
        <v>437</v>
      </c>
      <c r="D77" s="583"/>
      <c r="E77" s="583" t="s">
        <v>71</v>
      </c>
      <c r="F77" s="721" t="s">
        <v>993</v>
      </c>
      <c r="G77" s="721" t="s">
        <v>502</v>
      </c>
      <c r="H77" s="721" t="s">
        <v>994</v>
      </c>
      <c r="I77" s="228" t="s">
        <v>72</v>
      </c>
      <c r="Q77" s="49" t="s">
        <v>1006</v>
      </c>
      <c r="R77" s="100"/>
      <c r="S77" s="100"/>
    </row>
    <row r="78" spans="2:20">
      <c r="B78" s="583"/>
      <c r="C78" s="583"/>
      <c r="D78" s="583"/>
      <c r="E78" s="583"/>
      <c r="F78" s="583"/>
      <c r="G78" s="721" t="s">
        <v>995</v>
      </c>
      <c r="H78" s="583"/>
      <c r="I78" s="583"/>
    </row>
    <row r="79" spans="2:20">
      <c r="B79" s="586" t="s">
        <v>996</v>
      </c>
      <c r="C79" s="716">
        <v>163</v>
      </c>
      <c r="D79" s="716"/>
      <c r="E79" s="716">
        <v>825</v>
      </c>
      <c r="F79" s="716">
        <v>15</v>
      </c>
      <c r="G79" s="716">
        <v>43</v>
      </c>
      <c r="H79" s="716">
        <v>39</v>
      </c>
      <c r="I79" s="725">
        <v>922</v>
      </c>
    </row>
    <row r="80" spans="2:20">
      <c r="B80" s="586" t="s">
        <v>997</v>
      </c>
      <c r="C80" s="716">
        <v>165</v>
      </c>
      <c r="D80" s="716"/>
      <c r="E80" s="716">
        <v>441</v>
      </c>
      <c r="F80" s="716">
        <v>17</v>
      </c>
      <c r="G80" s="716">
        <v>35</v>
      </c>
      <c r="H80" s="716">
        <v>54</v>
      </c>
      <c r="I80" s="725">
        <v>547</v>
      </c>
      <c r="J80" s="719"/>
    </row>
    <row r="81" spans="2:9">
      <c r="B81" s="590" t="s">
        <v>998</v>
      </c>
      <c r="C81" s="716">
        <v>207</v>
      </c>
      <c r="D81" s="716"/>
      <c r="E81" s="716">
        <v>408</v>
      </c>
      <c r="F81" s="716">
        <v>39</v>
      </c>
      <c r="G81" s="716">
        <v>90</v>
      </c>
      <c r="H81" s="716">
        <v>224</v>
      </c>
      <c r="I81" s="725">
        <f>SUM(E81:H81)</f>
        <v>761</v>
      </c>
    </row>
    <row r="82" spans="2:9">
      <c r="B82" s="586" t="s">
        <v>999</v>
      </c>
      <c r="C82" s="715">
        <v>266</v>
      </c>
      <c r="D82" s="715"/>
      <c r="E82" s="715">
        <v>1795</v>
      </c>
      <c r="F82" s="715">
        <v>104</v>
      </c>
      <c r="G82" s="715">
        <v>246</v>
      </c>
      <c r="H82" s="715">
        <v>839</v>
      </c>
      <c r="I82" s="723">
        <v>2984</v>
      </c>
    </row>
    <row r="83" spans="2:9">
      <c r="B83" s="590" t="s">
        <v>1000</v>
      </c>
      <c r="C83" s="716">
        <v>160</v>
      </c>
      <c r="D83" s="716"/>
      <c r="E83" s="716">
        <v>655</v>
      </c>
      <c r="F83" s="716">
        <v>51</v>
      </c>
      <c r="G83" s="716">
        <v>48</v>
      </c>
      <c r="H83" s="716">
        <v>136</v>
      </c>
      <c r="I83" s="725">
        <f>SUM(E83:H83)</f>
        <v>890</v>
      </c>
    </row>
    <row r="84" spans="2:9">
      <c r="B84" s="590" t="s">
        <v>1001</v>
      </c>
      <c r="C84" s="716">
        <v>120</v>
      </c>
      <c r="D84" s="716"/>
      <c r="E84" s="716">
        <v>578</v>
      </c>
      <c r="F84" s="716">
        <v>13</v>
      </c>
      <c r="G84" s="716">
        <v>50</v>
      </c>
      <c r="H84" s="716">
        <v>79</v>
      </c>
      <c r="I84" s="725">
        <v>720</v>
      </c>
    </row>
    <row r="85" spans="2:9">
      <c r="B85" s="535" t="s">
        <v>1003</v>
      </c>
      <c r="C85" s="719"/>
      <c r="D85" s="719"/>
      <c r="E85" s="719"/>
      <c r="F85" s="719"/>
      <c r="G85" s="719"/>
      <c r="H85" s="719"/>
      <c r="I85" s="719"/>
    </row>
    <row r="87" spans="2:9" ht="15.75">
      <c r="B87" s="1046" t="s">
        <v>126</v>
      </c>
    </row>
    <row r="88" spans="2:9">
      <c r="B88" s="98" t="s">
        <v>1007</v>
      </c>
    </row>
    <row r="89" spans="2:9">
      <c r="B89" s="583"/>
      <c r="C89" s="583">
        <v>2019</v>
      </c>
      <c r="D89" s="583">
        <v>2017</v>
      </c>
      <c r="E89" s="583">
        <v>2015</v>
      </c>
      <c r="F89" s="583">
        <v>2013</v>
      </c>
      <c r="G89" s="583">
        <v>2011</v>
      </c>
      <c r="H89" s="583">
        <v>2005</v>
      </c>
    </row>
    <row r="90" spans="2:9">
      <c r="B90" s="593" t="s">
        <v>2</v>
      </c>
      <c r="C90" s="1617">
        <v>2936</v>
      </c>
      <c r="D90" s="719">
        <v>3308</v>
      </c>
      <c r="E90" s="719">
        <v>3678</v>
      </c>
      <c r="F90" s="719">
        <v>4154</v>
      </c>
      <c r="G90" s="719">
        <v>4504</v>
      </c>
      <c r="H90" s="719">
        <v>6144</v>
      </c>
    </row>
    <row r="91" spans="2:9">
      <c r="B91" s="722" t="s">
        <v>1008</v>
      </c>
      <c r="C91" s="1618"/>
      <c r="D91" s="583"/>
      <c r="E91" s="583"/>
      <c r="F91" s="583"/>
      <c r="G91" s="583"/>
      <c r="H91" s="583"/>
    </row>
    <row r="92" spans="2:9">
      <c r="B92" s="590" t="s">
        <v>1009</v>
      </c>
      <c r="C92" s="1619">
        <v>1419</v>
      </c>
      <c r="D92" s="715">
        <v>1417</v>
      </c>
      <c r="E92" s="715">
        <v>1436</v>
      </c>
      <c r="F92" s="715">
        <v>1584.97</v>
      </c>
      <c r="G92" s="715">
        <v>1644.104</v>
      </c>
      <c r="H92" s="715">
        <v>1797.1790000000001</v>
      </c>
    </row>
    <row r="93" spans="2:9">
      <c r="B93" s="586" t="s">
        <v>1010</v>
      </c>
      <c r="C93" s="1620">
        <v>1178</v>
      </c>
      <c r="D93" s="716">
        <v>1238</v>
      </c>
      <c r="E93" s="716">
        <v>1255</v>
      </c>
      <c r="F93" s="716">
        <v>1318.8409999999999</v>
      </c>
      <c r="G93" s="716">
        <v>1452.2670000000001</v>
      </c>
      <c r="H93" s="716">
        <v>1595</v>
      </c>
    </row>
    <row r="94" spans="2:9">
      <c r="B94" s="1616" t="s">
        <v>2462</v>
      </c>
      <c r="C94" s="711"/>
      <c r="D94" s="717"/>
      <c r="E94" s="718"/>
      <c r="F94" s="718"/>
    </row>
    <row r="95" spans="2:9">
      <c r="B95" s="732"/>
      <c r="C95" s="711"/>
      <c r="D95" s="711"/>
      <c r="E95" s="712"/>
      <c r="F95" s="712"/>
    </row>
    <row r="96" spans="2:9">
      <c r="H96" s="1373" t="s">
        <v>1011</v>
      </c>
    </row>
    <row r="98" spans="2:16" ht="18">
      <c r="H98" s="1625" t="s">
        <v>2463</v>
      </c>
      <c r="P98" s="1388"/>
    </row>
    <row r="102" spans="2:16">
      <c r="C102" s="1373">
        <v>2017</v>
      </c>
      <c r="D102" s="1373">
        <v>2019</v>
      </c>
    </row>
    <row r="103" spans="2:16">
      <c r="B103" s="1373" t="s">
        <v>53</v>
      </c>
      <c r="C103" s="184">
        <v>21</v>
      </c>
      <c r="D103" s="1373">
        <v>21</v>
      </c>
    </row>
    <row r="104" spans="2:16">
      <c r="B104" s="1373" t="s">
        <v>1012</v>
      </c>
      <c r="C104" s="184">
        <v>35</v>
      </c>
      <c r="D104" s="1373">
        <v>28</v>
      </c>
    </row>
    <row r="105" spans="2:16">
      <c r="B105" s="1373" t="s">
        <v>1013</v>
      </c>
      <c r="C105" s="184">
        <v>53</v>
      </c>
      <c r="D105" s="1373">
        <v>68</v>
      </c>
    </row>
    <row r="106" spans="2:16">
      <c r="B106" s="1373" t="s">
        <v>170</v>
      </c>
      <c r="C106" s="184">
        <v>83</v>
      </c>
      <c r="D106" s="1373">
        <v>93</v>
      </c>
    </row>
    <row r="107" spans="2:16">
      <c r="B107" s="1373" t="s">
        <v>73</v>
      </c>
      <c r="C107" s="184">
        <v>87</v>
      </c>
      <c r="D107" s="1373">
        <v>85</v>
      </c>
    </row>
    <row r="108" spans="2:16">
      <c r="B108" s="1373" t="s">
        <v>150</v>
      </c>
      <c r="C108" s="184">
        <v>126</v>
      </c>
      <c r="D108" s="1373">
        <v>118</v>
      </c>
    </row>
    <row r="109" spans="2:16">
      <c r="B109" s="1373" t="s">
        <v>84</v>
      </c>
      <c r="C109" s="184">
        <v>239</v>
      </c>
      <c r="D109" s="1373">
        <v>236</v>
      </c>
    </row>
    <row r="110" spans="2:16">
      <c r="B110" s="1373" t="s">
        <v>81</v>
      </c>
      <c r="C110" s="184">
        <v>290</v>
      </c>
      <c r="D110" s="1373">
        <v>279</v>
      </c>
    </row>
    <row r="111" spans="2:16">
      <c r="B111" s="1373" t="s">
        <v>90</v>
      </c>
      <c r="C111" s="184">
        <v>482</v>
      </c>
      <c r="D111" s="1373">
        <v>491</v>
      </c>
    </row>
    <row r="124" spans="2:13" ht="18">
      <c r="B124" s="1625" t="s">
        <v>1014</v>
      </c>
      <c r="C124" s="1388"/>
    </row>
    <row r="125" spans="2:13">
      <c r="B125" s="98" t="s">
        <v>1015</v>
      </c>
    </row>
    <row r="126" spans="2:13">
      <c r="B126" s="228"/>
      <c r="C126" s="228">
        <v>2019</v>
      </c>
      <c r="D126" s="228">
        <v>2017</v>
      </c>
      <c r="E126" s="228">
        <v>2015</v>
      </c>
      <c r="F126" s="228">
        <v>2013</v>
      </c>
      <c r="G126" s="228">
        <v>2011</v>
      </c>
      <c r="H126" s="228">
        <v>2005</v>
      </c>
      <c r="I126" s="1397"/>
    </row>
    <row r="127" spans="2:13">
      <c r="B127" s="590" t="s">
        <v>81</v>
      </c>
      <c r="C127" s="704">
        <v>279</v>
      </c>
      <c r="D127" s="715">
        <v>290</v>
      </c>
      <c r="E127" s="715">
        <v>294</v>
      </c>
      <c r="F127" s="715">
        <v>332.69400000000002</v>
      </c>
      <c r="G127" s="715">
        <v>372.87700000000001</v>
      </c>
      <c r="H127" s="715">
        <v>409.72800000000001</v>
      </c>
      <c r="I127" s="1256"/>
      <c r="J127" s="735"/>
      <c r="K127" s="735"/>
    </row>
    <row r="128" spans="2:13">
      <c r="B128" s="586" t="s">
        <v>84</v>
      </c>
      <c r="C128" s="734">
        <v>236</v>
      </c>
      <c r="D128" s="716">
        <v>239</v>
      </c>
      <c r="E128" s="716">
        <v>254</v>
      </c>
      <c r="F128" s="716">
        <v>282.923</v>
      </c>
      <c r="G128" s="716">
        <v>284.096</v>
      </c>
      <c r="H128" s="716">
        <v>346.65499999999997</v>
      </c>
      <c r="I128" s="1256"/>
      <c r="J128" s="735"/>
      <c r="K128" s="735"/>
      <c r="M128" s="416"/>
    </row>
    <row r="129" spans="2:13">
      <c r="B129" s="586" t="s">
        <v>1016</v>
      </c>
      <c r="C129" s="734">
        <v>16.8</v>
      </c>
      <c r="D129" s="1621">
        <v>21</v>
      </c>
      <c r="E129" s="716">
        <v>21.670999999999999</v>
      </c>
      <c r="F129" s="716">
        <v>16.93</v>
      </c>
      <c r="G129" s="716">
        <v>20.474</v>
      </c>
      <c r="H129" s="716">
        <v>35.722999999999999</v>
      </c>
      <c r="I129" s="1256"/>
      <c r="J129" s="735"/>
      <c r="K129" s="735"/>
      <c r="M129" s="416"/>
    </row>
    <row r="130" spans="2:13">
      <c r="B130" s="586" t="s">
        <v>1017</v>
      </c>
      <c r="C130" s="734">
        <v>11.2</v>
      </c>
      <c r="D130" s="1621">
        <v>14</v>
      </c>
      <c r="E130" s="716">
        <v>13.555999999999999</v>
      </c>
      <c r="F130" s="716">
        <v>17.346</v>
      </c>
      <c r="G130" s="716">
        <v>23.952000000000002</v>
      </c>
      <c r="H130" s="716">
        <v>33.670999999999999</v>
      </c>
      <c r="I130" s="1256"/>
      <c r="J130" s="735"/>
      <c r="K130" s="735"/>
    </row>
    <row r="131" spans="2:13">
      <c r="B131" s="586" t="s">
        <v>90</v>
      </c>
      <c r="C131" s="734">
        <v>491</v>
      </c>
      <c r="D131" s="716">
        <v>482</v>
      </c>
      <c r="E131" s="716">
        <v>485</v>
      </c>
      <c r="F131" s="716">
        <v>536.40499999999997</v>
      </c>
      <c r="G131" s="716">
        <v>552.50199999999995</v>
      </c>
      <c r="H131" s="716">
        <v>554.06799999999998</v>
      </c>
      <c r="I131" s="1256"/>
      <c r="J131" s="735"/>
      <c r="K131" s="735"/>
    </row>
    <row r="132" spans="2:13">
      <c r="B132" s="586" t="s">
        <v>1018</v>
      </c>
      <c r="C132" s="734">
        <v>68</v>
      </c>
      <c r="D132" s="716">
        <v>53</v>
      </c>
      <c r="E132" s="716">
        <v>49.643999999999998</v>
      </c>
      <c r="F132" s="716">
        <v>56.301000000000002</v>
      </c>
      <c r="G132" s="716">
        <v>55.921999999999997</v>
      </c>
      <c r="H132" s="716">
        <v>66.125</v>
      </c>
      <c r="I132" s="1256"/>
      <c r="J132" s="735"/>
      <c r="K132" s="735"/>
    </row>
    <row r="133" spans="2:13">
      <c r="B133" s="586" t="s">
        <v>92</v>
      </c>
      <c r="C133" s="734">
        <v>93</v>
      </c>
      <c r="D133" s="716">
        <v>83</v>
      </c>
      <c r="E133" s="716">
        <v>80</v>
      </c>
      <c r="F133" s="716">
        <v>79.778000000000006</v>
      </c>
      <c r="G133" s="716">
        <v>69.501999999999995</v>
      </c>
      <c r="H133" s="716">
        <v>68.718000000000004</v>
      </c>
      <c r="I133" s="1256"/>
      <c r="J133" s="735"/>
      <c r="K133" s="735"/>
    </row>
    <row r="134" spans="2:13">
      <c r="B134" s="586" t="s">
        <v>73</v>
      </c>
      <c r="C134" s="734">
        <v>85</v>
      </c>
      <c r="D134" s="716">
        <v>87</v>
      </c>
      <c r="E134" s="716">
        <v>98.114000000000004</v>
      </c>
      <c r="F134" s="716">
        <v>131.40299999999999</v>
      </c>
      <c r="G134" s="716">
        <v>142.495</v>
      </c>
      <c r="H134" s="716">
        <v>202.661</v>
      </c>
      <c r="I134" s="1256"/>
      <c r="J134" s="735"/>
      <c r="K134" s="735"/>
    </row>
    <row r="135" spans="2:13">
      <c r="B135" s="586" t="s">
        <v>53</v>
      </c>
      <c r="C135" s="734">
        <v>21</v>
      </c>
      <c r="D135" s="716">
        <v>21</v>
      </c>
      <c r="E135" s="716">
        <v>22</v>
      </c>
      <c r="F135" s="716">
        <v>21.227</v>
      </c>
      <c r="G135" s="716">
        <v>24.466999999999999</v>
      </c>
      <c r="H135" s="716">
        <v>22.36</v>
      </c>
      <c r="I135" s="1256"/>
      <c r="J135" s="735"/>
      <c r="K135" s="735"/>
    </row>
    <row r="136" spans="2:13">
      <c r="B136" s="700" t="s">
        <v>150</v>
      </c>
      <c r="C136" s="704">
        <v>118</v>
      </c>
      <c r="D136" s="726">
        <v>126</v>
      </c>
      <c r="E136" s="726">
        <v>119</v>
      </c>
      <c r="F136" s="726">
        <v>109.96299999999999</v>
      </c>
      <c r="G136" s="726">
        <v>97.816999999999993</v>
      </c>
      <c r="H136" s="726">
        <v>57.47</v>
      </c>
      <c r="I136" s="1256"/>
      <c r="J136" s="735"/>
      <c r="K136" s="735"/>
    </row>
    <row r="137" spans="2:13">
      <c r="B137" s="703" t="s">
        <v>4</v>
      </c>
      <c r="C137" s="704">
        <v>1419</v>
      </c>
      <c r="D137" s="704">
        <v>1417</v>
      </c>
      <c r="E137" s="704">
        <v>1436</v>
      </c>
      <c r="F137" s="704">
        <v>1584.97</v>
      </c>
      <c r="G137" s="704">
        <v>1644.104</v>
      </c>
      <c r="H137" s="704">
        <v>1797.1790000000001</v>
      </c>
      <c r="I137" s="898"/>
      <c r="J137" s="735"/>
      <c r="K137" s="735"/>
    </row>
    <row r="138" spans="2:13">
      <c r="B138" s="1616" t="s">
        <v>2462</v>
      </c>
    </row>
    <row r="141" spans="2:13" ht="18">
      <c r="B141" s="1625" t="s">
        <v>2325</v>
      </c>
      <c r="C141" s="712"/>
      <c r="D141" s="711"/>
      <c r="E141" s="712"/>
      <c r="F141" s="712"/>
    </row>
    <row r="142" spans="2:13">
      <c r="B142" s="98" t="s">
        <v>1019</v>
      </c>
      <c r="C142" s="712"/>
      <c r="D142" s="711"/>
      <c r="E142" s="712"/>
      <c r="F142" s="712"/>
    </row>
    <row r="143" spans="2:13">
      <c r="B143" s="583"/>
      <c r="C143" s="228"/>
      <c r="D143" s="228"/>
      <c r="E143" s="712"/>
      <c r="F143" s="712"/>
      <c r="G143" s="712"/>
      <c r="H143" s="712"/>
      <c r="I143" s="712"/>
    </row>
    <row r="144" spans="2:13">
      <c r="B144" s="722" t="s">
        <v>978</v>
      </c>
      <c r="C144" s="583"/>
      <c r="D144" s="583" t="s">
        <v>918</v>
      </c>
      <c r="E144" s="712"/>
      <c r="F144" s="712"/>
      <c r="G144" s="712"/>
      <c r="H144" s="712"/>
      <c r="I144" s="712"/>
    </row>
    <row r="145" spans="2:9">
      <c r="B145" s="590" t="s">
        <v>999</v>
      </c>
      <c r="C145" s="715">
        <v>341953</v>
      </c>
      <c r="D145" s="715">
        <v>24.098965927694575</v>
      </c>
      <c r="E145" s="712"/>
      <c r="F145" s="712"/>
      <c r="G145" s="712"/>
      <c r="H145" s="712"/>
      <c r="I145" s="712"/>
    </row>
    <row r="146" spans="2:9">
      <c r="B146" s="590" t="s">
        <v>985</v>
      </c>
      <c r="C146" s="716">
        <v>191165</v>
      </c>
      <c r="D146" s="715">
        <v>13.472257361589849</v>
      </c>
      <c r="E146" s="712"/>
      <c r="F146" s="712"/>
      <c r="G146" s="712"/>
      <c r="H146" s="712"/>
      <c r="I146" s="712"/>
    </row>
    <row r="147" spans="2:9">
      <c r="B147" s="590" t="s">
        <v>982</v>
      </c>
      <c r="C147" s="716">
        <v>162302</v>
      </c>
      <c r="D147" s="715">
        <v>11.43815193315071</v>
      </c>
      <c r="E147" s="712"/>
      <c r="F147" s="712"/>
      <c r="G147" s="712"/>
      <c r="H147" s="712"/>
      <c r="I147" s="712"/>
    </row>
    <row r="148" spans="2:9">
      <c r="B148" s="700" t="s">
        <v>987</v>
      </c>
      <c r="C148" s="716">
        <v>124876</v>
      </c>
      <c r="D148" s="715">
        <v>8.8005733805136597</v>
      </c>
      <c r="E148" s="712"/>
      <c r="F148" s="712"/>
      <c r="G148" s="712"/>
      <c r="H148" s="712"/>
      <c r="I148" s="712"/>
    </row>
    <row r="149" spans="2:9">
      <c r="B149" s="586" t="s">
        <v>984</v>
      </c>
      <c r="C149" s="715">
        <v>100981</v>
      </c>
      <c r="D149" s="715">
        <v>7.1165852568760206</v>
      </c>
      <c r="E149" s="712"/>
      <c r="F149" s="712"/>
      <c r="G149" s="712"/>
      <c r="H149" s="712"/>
      <c r="I149" s="712"/>
    </row>
    <row r="150" spans="2:9">
      <c r="B150" s="590" t="s">
        <v>998</v>
      </c>
      <c r="C150" s="716">
        <v>94650</v>
      </c>
      <c r="D150" s="715">
        <v>6.670411211646897</v>
      </c>
      <c r="E150" s="712"/>
      <c r="F150" s="712"/>
      <c r="G150" s="712"/>
      <c r="H150" s="712"/>
      <c r="I150" s="712"/>
    </row>
    <row r="151" spans="2:9">
      <c r="B151" s="590" t="s">
        <v>1000</v>
      </c>
      <c r="C151" s="716">
        <v>77177</v>
      </c>
      <c r="D151" s="715">
        <v>5.439010312533255</v>
      </c>
      <c r="E151" s="712"/>
      <c r="F151" s="712"/>
      <c r="G151" s="712"/>
      <c r="H151" s="712"/>
      <c r="I151" s="712"/>
    </row>
    <row r="152" spans="2:9">
      <c r="B152" s="590" t="s">
        <v>996</v>
      </c>
      <c r="C152" s="715">
        <v>81491</v>
      </c>
      <c r="D152" s="715">
        <v>5.7430372958089517</v>
      </c>
      <c r="E152" s="712"/>
      <c r="F152" s="712"/>
      <c r="G152" s="712"/>
      <c r="H152" s="712"/>
      <c r="I152" s="712"/>
    </row>
    <row r="153" spans="2:9">
      <c r="B153" s="590" t="s">
        <v>979</v>
      </c>
      <c r="C153" s="715">
        <v>84180</v>
      </c>
      <c r="D153" s="715">
        <v>5.9325432202476058</v>
      </c>
      <c r="E153" s="712"/>
      <c r="F153" s="712"/>
      <c r="G153" s="712"/>
      <c r="H153" s="712"/>
      <c r="I153" s="712"/>
    </row>
    <row r="154" spans="2:9">
      <c r="B154" s="586" t="s">
        <v>1001</v>
      </c>
      <c r="C154" s="716">
        <v>54579</v>
      </c>
      <c r="D154" s="715">
        <v>3.8464276124720129</v>
      </c>
      <c r="E154" s="712"/>
      <c r="F154" s="712"/>
      <c r="G154" s="712"/>
      <c r="H154" s="712"/>
      <c r="I154" s="712"/>
    </row>
    <row r="155" spans="2:9">
      <c r="B155" s="586" t="s">
        <v>997</v>
      </c>
      <c r="C155" s="716">
        <v>51556</v>
      </c>
      <c r="D155" s="715">
        <v>3.6333832057862385</v>
      </c>
      <c r="E155" s="712"/>
      <c r="F155" s="712"/>
      <c r="G155" s="712"/>
      <c r="H155" s="712"/>
      <c r="I155" s="712"/>
    </row>
    <row r="156" spans="2:9">
      <c r="B156" s="700" t="s">
        <v>980</v>
      </c>
      <c r="C156" s="726">
        <v>54043</v>
      </c>
      <c r="D156" s="715">
        <v>3.808653281680225</v>
      </c>
      <c r="E156" s="712"/>
      <c r="F156" s="712"/>
      <c r="G156" s="712"/>
      <c r="H156" s="712"/>
      <c r="I156" s="712"/>
    </row>
    <row r="157" spans="2:9">
      <c r="B157" s="722" t="s">
        <v>72</v>
      </c>
      <c r="C157" s="736">
        <v>1418953</v>
      </c>
      <c r="D157" s="715">
        <v>100</v>
      </c>
      <c r="E157" s="712"/>
      <c r="F157" s="712"/>
      <c r="G157" s="712"/>
      <c r="H157" s="712"/>
      <c r="I157" s="712"/>
    </row>
    <row r="158" spans="2:9">
      <c r="B158" s="730" t="s">
        <v>1020</v>
      </c>
    </row>
    <row r="159" spans="2:9">
      <c r="B159" s="1616" t="s">
        <v>2462</v>
      </c>
    </row>
    <row r="162" spans="2:17" ht="18">
      <c r="B162" s="1625" t="s">
        <v>1021</v>
      </c>
    </row>
    <row r="163" spans="2:17">
      <c r="I163" s="186"/>
      <c r="J163" s="186"/>
      <c r="K163" s="186"/>
      <c r="L163" s="186"/>
      <c r="M163" s="186"/>
      <c r="N163" s="186"/>
      <c r="O163" s="186"/>
      <c r="P163" s="186"/>
      <c r="Q163" s="186"/>
    </row>
    <row r="164" spans="2:17">
      <c r="B164" s="1387" t="s">
        <v>2420</v>
      </c>
      <c r="C164" s="1376"/>
      <c r="D164" s="1376"/>
      <c r="E164" s="1376"/>
      <c r="F164" s="1376"/>
      <c r="G164" s="1374"/>
    </row>
    <row r="165" spans="2:17" ht="60">
      <c r="B165" s="1396" t="s">
        <v>880</v>
      </c>
      <c r="C165" s="1396"/>
      <c r="D165" s="637">
        <v>76306.856000000145</v>
      </c>
      <c r="E165" s="1384" t="s">
        <v>881</v>
      </c>
      <c r="F165" s="638">
        <v>54971.971999999987</v>
      </c>
      <c r="G165" s="1377" t="s">
        <v>2458</v>
      </c>
    </row>
    <row r="166" spans="2:17" ht="24">
      <c r="B166" s="1385"/>
      <c r="C166" s="1385"/>
      <c r="D166" s="636"/>
      <c r="E166" s="1384" t="s">
        <v>882</v>
      </c>
      <c r="F166" s="638">
        <v>15695.423000000003</v>
      </c>
      <c r="G166" s="1377" t="s">
        <v>2444</v>
      </c>
    </row>
    <row r="167" spans="2:17" ht="48">
      <c r="B167" s="737" t="s">
        <v>2003</v>
      </c>
      <c r="C167" s="737"/>
      <c r="D167" s="637">
        <v>25889.681000000011</v>
      </c>
      <c r="E167" s="1384" t="s">
        <v>2004</v>
      </c>
      <c r="F167" s="638">
        <v>19056.478999999999</v>
      </c>
      <c r="G167" s="1377" t="s">
        <v>2445</v>
      </c>
    </row>
    <row r="168" spans="2:17">
      <c r="B168" s="1386"/>
      <c r="C168" s="1386"/>
      <c r="D168" s="639"/>
      <c r="E168" s="1384" t="s">
        <v>2005</v>
      </c>
      <c r="F168" s="638">
        <v>6833.202000000002</v>
      </c>
      <c r="G168" s="1377" t="s">
        <v>2446</v>
      </c>
    </row>
    <row r="169" spans="2:17" ht="60">
      <c r="B169" s="737" t="s">
        <v>883</v>
      </c>
      <c r="C169" s="737"/>
      <c r="D169" s="637">
        <v>10012.120999999997</v>
      </c>
      <c r="E169" s="1384" t="s">
        <v>884</v>
      </c>
      <c r="F169" s="638">
        <v>6765.1229999999987</v>
      </c>
      <c r="G169" s="1377" t="s">
        <v>2447</v>
      </c>
    </row>
    <row r="170" spans="2:17" ht="48">
      <c r="B170" s="1386"/>
      <c r="C170" s="1386"/>
      <c r="D170" s="639"/>
      <c r="E170" s="1384" t="s">
        <v>885</v>
      </c>
      <c r="F170" s="638">
        <v>3246.998</v>
      </c>
      <c r="G170" s="1377" t="s">
        <v>2448</v>
      </c>
    </row>
    <row r="171" spans="2:17" ht="36">
      <c r="B171" s="737" t="s">
        <v>886</v>
      </c>
      <c r="C171" s="737"/>
      <c r="D171" s="637">
        <v>6195.9409999999989</v>
      </c>
      <c r="E171" s="1384" t="s">
        <v>888</v>
      </c>
      <c r="F171" s="638">
        <v>5748.1510000000007</v>
      </c>
      <c r="G171" s="1377" t="s">
        <v>2457</v>
      </c>
    </row>
    <row r="172" spans="2:17" ht="36">
      <c r="B172" s="1392"/>
      <c r="C172" s="1392"/>
      <c r="D172" s="640"/>
      <c r="E172" s="1393" t="s">
        <v>887</v>
      </c>
      <c r="F172" s="637">
        <v>447.79</v>
      </c>
      <c r="G172" s="1395" t="s">
        <v>2449</v>
      </c>
    </row>
    <row r="173" spans="2:17">
      <c r="B173" s="622" t="s">
        <v>4</v>
      </c>
      <c r="C173" s="623"/>
      <c r="D173" s="738">
        <v>118404.59900000016</v>
      </c>
      <c r="E173" s="1394"/>
      <c r="F173" s="644"/>
      <c r="G173" s="1394"/>
    </row>
    <row r="174" spans="2:17" ht="15.75">
      <c r="B174" s="1378"/>
      <c r="C174" s="1378"/>
      <c r="D174" s="628"/>
      <c r="E174" s="1379"/>
      <c r="F174" s="630"/>
      <c r="G174" s="1380"/>
    </row>
    <row r="175" spans="2:17">
      <c r="B175" s="1387" t="s">
        <v>2421</v>
      </c>
      <c r="C175" s="1376"/>
      <c r="D175" s="632"/>
      <c r="E175" s="1376"/>
      <c r="F175" s="632"/>
      <c r="G175" s="1375"/>
    </row>
    <row r="176" spans="2:17" ht="60">
      <c r="B176" s="1396" t="s">
        <v>880</v>
      </c>
      <c r="C176" s="1396"/>
      <c r="D176" s="634">
        <v>714145.67400000035</v>
      </c>
      <c r="E176" s="1384" t="s">
        <v>881</v>
      </c>
      <c r="F176" s="635">
        <v>669384.59299999999</v>
      </c>
      <c r="G176" s="1377" t="s">
        <v>2459</v>
      </c>
    </row>
    <row r="177" spans="2:7" ht="24">
      <c r="B177" s="1385"/>
      <c r="C177" s="1385"/>
      <c r="D177" s="636"/>
      <c r="E177" s="1384" t="s">
        <v>1022</v>
      </c>
      <c r="F177" s="635">
        <v>27481.893</v>
      </c>
      <c r="G177" s="1377" t="s">
        <v>2450</v>
      </c>
    </row>
    <row r="178" spans="2:7" ht="60">
      <c r="B178" s="1392" t="s">
        <v>2003</v>
      </c>
      <c r="C178" s="1392"/>
      <c r="D178" s="637">
        <v>394861.76900000009</v>
      </c>
      <c r="E178" s="1384" t="s">
        <v>2004</v>
      </c>
      <c r="F178" s="638">
        <v>332635.69899999996</v>
      </c>
      <c r="G178" s="1377" t="s">
        <v>2451</v>
      </c>
    </row>
    <row r="179" spans="2:7">
      <c r="B179" s="1386"/>
      <c r="C179" s="1386"/>
      <c r="D179" s="639"/>
      <c r="E179" s="1384" t="s">
        <v>2005</v>
      </c>
      <c r="F179" s="638">
        <v>62226.069999999992</v>
      </c>
      <c r="G179" s="1377" t="s">
        <v>2452</v>
      </c>
    </row>
    <row r="180" spans="2:7" ht="36">
      <c r="B180" s="1392" t="s">
        <v>886</v>
      </c>
      <c r="C180" s="1392"/>
      <c r="D180" s="637">
        <v>116160.22499999999</v>
      </c>
      <c r="E180" s="1384" t="s">
        <v>887</v>
      </c>
      <c r="F180" s="638">
        <v>87609.723999999958</v>
      </c>
      <c r="G180" s="1377" t="s">
        <v>2453</v>
      </c>
    </row>
    <row r="181" spans="2:7" ht="36">
      <c r="B181" s="1386"/>
      <c r="C181" s="1386"/>
      <c r="D181" s="639"/>
      <c r="E181" s="1384" t="s">
        <v>888</v>
      </c>
      <c r="F181" s="638">
        <v>28550.501</v>
      </c>
      <c r="G181" s="1377" t="s">
        <v>2454</v>
      </c>
    </row>
    <row r="182" spans="2:7" ht="60">
      <c r="B182" s="1392" t="s">
        <v>883</v>
      </c>
      <c r="C182" s="1392"/>
      <c r="D182" s="637">
        <v>57794.02199999999</v>
      </c>
      <c r="E182" s="1384" t="s">
        <v>884</v>
      </c>
      <c r="F182" s="638">
        <v>40743.118000000009</v>
      </c>
      <c r="G182" s="1377" t="s">
        <v>2455</v>
      </c>
    </row>
    <row r="183" spans="2:7" ht="48">
      <c r="B183" s="1392"/>
      <c r="C183" s="1392"/>
      <c r="D183" s="640"/>
      <c r="E183" s="1393" t="s">
        <v>885</v>
      </c>
      <c r="F183" s="637">
        <v>17050.904000000002</v>
      </c>
      <c r="G183" s="641" t="s">
        <v>2456</v>
      </c>
    </row>
    <row r="184" spans="2:7">
      <c r="B184" s="622" t="s">
        <v>4</v>
      </c>
      <c r="C184" s="623"/>
      <c r="D184" s="738">
        <v>1282961.6900000004</v>
      </c>
      <c r="E184" s="643"/>
      <c r="F184" s="644"/>
      <c r="G184" s="1394"/>
    </row>
    <row r="186" spans="2:7">
      <c r="B186" s="1389" t="s">
        <v>2422</v>
      </c>
      <c r="C186" s="1381"/>
      <c r="D186" s="1374"/>
      <c r="E186" s="1374"/>
      <c r="F186" s="1374"/>
      <c r="G186" s="1374"/>
    </row>
    <row r="187" spans="2:7">
      <c r="B187" s="1390" t="s">
        <v>18</v>
      </c>
      <c r="C187" s="739">
        <v>778782.06299999985</v>
      </c>
      <c r="D187" s="650" t="s">
        <v>2424</v>
      </c>
      <c r="E187" s="650"/>
      <c r="F187" s="650"/>
      <c r="G187" s="650"/>
    </row>
    <row r="188" spans="2:7">
      <c r="B188" s="651" t="s">
        <v>9</v>
      </c>
      <c r="C188" s="739">
        <v>145190.34700000004</v>
      </c>
      <c r="D188" s="653" t="s">
        <v>2425</v>
      </c>
      <c r="E188" s="653"/>
      <c r="F188" s="653"/>
      <c r="G188" s="653"/>
    </row>
    <row r="189" spans="2:7">
      <c r="B189" s="651" t="s">
        <v>17</v>
      </c>
      <c r="C189" s="739">
        <v>120824.07100000003</v>
      </c>
      <c r="D189" s="653" t="s">
        <v>2426</v>
      </c>
      <c r="E189" s="653"/>
      <c r="F189" s="653"/>
      <c r="G189" s="653"/>
    </row>
    <row r="190" spans="2:7">
      <c r="B190" s="651" t="s">
        <v>15</v>
      </c>
      <c r="C190" s="739">
        <v>95102.335999999967</v>
      </c>
      <c r="D190" s="653" t="s">
        <v>2427</v>
      </c>
      <c r="E190" s="653"/>
      <c r="F190" s="653"/>
      <c r="G190" s="653"/>
    </row>
    <row r="191" spans="2:7">
      <c r="B191" s="651" t="s">
        <v>22</v>
      </c>
      <c r="C191" s="739">
        <v>86955.315000000002</v>
      </c>
      <c r="D191" s="653" t="s">
        <v>2428</v>
      </c>
      <c r="E191" s="653"/>
      <c r="F191" s="653"/>
      <c r="G191" s="653"/>
    </row>
    <row r="192" spans="2:7">
      <c r="B192" s="651" t="s">
        <v>12</v>
      </c>
      <c r="C192" s="739">
        <v>18663.707000000002</v>
      </c>
      <c r="D192" s="653" t="s">
        <v>2429</v>
      </c>
      <c r="E192" s="653"/>
      <c r="F192" s="653"/>
      <c r="G192" s="653"/>
    </row>
    <row r="193" spans="2:7">
      <c r="B193" s="651" t="s">
        <v>31</v>
      </c>
      <c r="C193" s="739">
        <v>4898.2849999999989</v>
      </c>
      <c r="D193" s="653" t="s">
        <v>2430</v>
      </c>
      <c r="E193" s="653"/>
      <c r="F193" s="653"/>
      <c r="G193" s="653"/>
    </row>
    <row r="194" spans="2:7">
      <c r="B194" s="651" t="s">
        <v>35</v>
      </c>
      <c r="C194" s="739">
        <v>4863.2659999999996</v>
      </c>
      <c r="D194" s="653" t="s">
        <v>2431</v>
      </c>
      <c r="E194" s="653"/>
      <c r="F194" s="653"/>
      <c r="G194" s="653"/>
    </row>
    <row r="195" spans="2:7">
      <c r="B195" s="651" t="s">
        <v>21</v>
      </c>
      <c r="C195" s="739">
        <v>3426.3320000000003</v>
      </c>
      <c r="D195" s="653" t="s">
        <v>2432</v>
      </c>
      <c r="E195" s="653"/>
      <c r="F195" s="653"/>
      <c r="G195" s="653"/>
    </row>
    <row r="196" spans="2:7">
      <c r="B196" s="651" t="s">
        <v>20</v>
      </c>
      <c r="C196" s="739">
        <v>3007.3969999999999</v>
      </c>
      <c r="D196" s="653" t="s">
        <v>2433</v>
      </c>
      <c r="E196" s="653"/>
      <c r="F196" s="653"/>
      <c r="G196" s="653"/>
    </row>
    <row r="197" spans="2:7">
      <c r="B197" s="1382" t="s">
        <v>1932</v>
      </c>
      <c r="C197" s="740">
        <v>21248.571000001859</v>
      </c>
      <c r="D197" s="1383"/>
      <c r="E197" s="1383"/>
      <c r="F197" s="1383"/>
      <c r="G197" s="1383"/>
    </row>
    <row r="198" spans="2:7">
      <c r="B198" s="657" t="s">
        <v>4</v>
      </c>
      <c r="C198" s="741">
        <v>1282961.6900000016</v>
      </c>
      <c r="D198" s="666" t="s">
        <v>1023</v>
      </c>
      <c r="E198" s="1389"/>
      <c r="F198" s="1391"/>
      <c r="G198" s="1391"/>
    </row>
    <row r="199" spans="2:7">
      <c r="C199" s="661"/>
    </row>
    <row r="200" spans="2:7">
      <c r="B200" s="1389" t="s">
        <v>2423</v>
      </c>
      <c r="C200" s="662"/>
      <c r="D200" s="1374"/>
      <c r="E200" s="1374"/>
      <c r="F200" s="1374"/>
      <c r="G200" s="1374"/>
    </row>
    <row r="201" spans="2:7">
      <c r="B201" s="1390" t="s">
        <v>18</v>
      </c>
      <c r="C201" s="739">
        <v>26140.934000000001</v>
      </c>
      <c r="D201" s="663" t="s">
        <v>2434</v>
      </c>
      <c r="E201" s="650"/>
      <c r="F201" s="650"/>
      <c r="G201" s="650"/>
    </row>
    <row r="202" spans="2:7">
      <c r="B202" s="651" t="s">
        <v>17</v>
      </c>
      <c r="C202" s="739">
        <v>19107.723999999998</v>
      </c>
      <c r="D202" s="664" t="s">
        <v>2435</v>
      </c>
      <c r="E202" s="653"/>
      <c r="F202" s="653"/>
      <c r="G202" s="653"/>
    </row>
    <row r="203" spans="2:7">
      <c r="B203" s="651" t="s">
        <v>25</v>
      </c>
      <c r="C203" s="739">
        <v>14171.126</v>
      </c>
      <c r="D203" s="664" t="s">
        <v>2436</v>
      </c>
      <c r="E203" s="653"/>
      <c r="F203" s="653"/>
      <c r="G203" s="653"/>
    </row>
    <row r="204" spans="2:7">
      <c r="B204" s="651" t="s">
        <v>24</v>
      </c>
      <c r="C204" s="739">
        <v>11744.439</v>
      </c>
      <c r="D204" s="664" t="s">
        <v>2437</v>
      </c>
      <c r="E204" s="653"/>
      <c r="F204" s="653"/>
      <c r="G204" s="653"/>
    </row>
    <row r="205" spans="2:7">
      <c r="B205" s="651" t="s">
        <v>15</v>
      </c>
      <c r="C205" s="739">
        <v>10546.769999999999</v>
      </c>
      <c r="D205" s="664" t="s">
        <v>2438</v>
      </c>
      <c r="E205" s="653"/>
      <c r="F205" s="653"/>
      <c r="G205" s="653"/>
    </row>
    <row r="206" spans="2:7">
      <c r="B206" s="651" t="s">
        <v>22</v>
      </c>
      <c r="C206" s="739">
        <v>8613.8209999999981</v>
      </c>
      <c r="D206" s="664" t="s">
        <v>2439</v>
      </c>
      <c r="E206" s="653"/>
      <c r="F206" s="653"/>
      <c r="G206" s="653"/>
    </row>
    <row r="207" spans="2:7">
      <c r="B207" s="651" t="s">
        <v>9</v>
      </c>
      <c r="C207" s="739">
        <v>7025.4069999999992</v>
      </c>
      <c r="D207" s="664" t="s">
        <v>2440</v>
      </c>
      <c r="E207" s="653"/>
      <c r="F207" s="653"/>
      <c r="G207" s="653"/>
    </row>
    <row r="208" spans="2:7">
      <c r="B208" s="651" t="s">
        <v>1622</v>
      </c>
      <c r="C208" s="739">
        <v>1833.53</v>
      </c>
      <c r="D208" s="664" t="s">
        <v>2441</v>
      </c>
      <c r="E208" s="653"/>
      <c r="F208" s="653"/>
      <c r="G208" s="653"/>
    </row>
    <row r="209" spans="2:7">
      <c r="B209" s="651" t="s">
        <v>1024</v>
      </c>
      <c r="C209" s="739">
        <v>1769.9860000000001</v>
      </c>
      <c r="D209" s="664" t="s">
        <v>2442</v>
      </c>
      <c r="E209" s="653"/>
      <c r="F209" s="653"/>
      <c r="G209" s="653"/>
    </row>
    <row r="210" spans="2:7">
      <c r="B210" s="651" t="s">
        <v>43</v>
      </c>
      <c r="C210" s="739">
        <v>1696.8840000000002</v>
      </c>
      <c r="D210" s="664" t="s">
        <v>2443</v>
      </c>
      <c r="E210" s="653"/>
      <c r="F210" s="653"/>
      <c r="G210" s="653"/>
    </row>
    <row r="211" spans="2:7">
      <c r="B211" s="1382" t="s">
        <v>1932</v>
      </c>
      <c r="C211" s="740">
        <v>15753.978000000192</v>
      </c>
      <c r="D211" s="1383"/>
      <c r="E211" s="1383"/>
      <c r="F211" s="1383"/>
      <c r="G211" s="1383"/>
    </row>
    <row r="212" spans="2:7">
      <c r="B212" s="657" t="s">
        <v>4</v>
      </c>
      <c r="C212" s="741">
        <v>118404.59900000019</v>
      </c>
      <c r="D212" s="666" t="s">
        <v>1025</v>
      </c>
      <c r="E212" s="1389"/>
      <c r="F212" s="1391"/>
      <c r="G212" s="1391"/>
    </row>
    <row r="213" spans="2:7">
      <c r="B213" s="109" t="s">
        <v>2046</v>
      </c>
    </row>
  </sheetData>
  <mergeCells count="2">
    <mergeCell ref="S32:T32"/>
    <mergeCell ref="S56:T56"/>
  </mergeCells>
  <hyperlinks>
    <hyperlink ref="B21" r:id="rId1" display="Source: IMF, 2016 World Development Indicators "/>
    <hyperlink ref="H24" r:id="rId2"/>
    <hyperlink ref="B36" r:id="rId3"/>
    <hyperlink ref="B46" r:id="rId4" display="Source: FranceAgriMer, 2018: Les filières de l’horticulture et de la pépinière en France"/>
    <hyperlink ref="B72" r:id="rId5" display="Source: FranceAgriMer, 2018: Les filières de l’horticulture et de la pépinière en France"/>
    <hyperlink ref="B85" r:id="rId6"/>
    <hyperlink ref="Q77" r:id="rId7"/>
    <hyperlink ref="B138" r:id="rId8" display="Source: FranceAgriMer, 2018: Les filières de l’horticulture et de la pépinière en France"/>
    <hyperlink ref="B94" r:id="rId9"/>
    <hyperlink ref="B58" r:id="rId10" display="Source: FranceAgriMer, 2020: Les filières de l’horticulture et de la pépinière en France"/>
    <hyperlink ref="B159" r:id="rId11" display="Source: FranceAgriMer, 2018: Les filières de l’horticulture et de la pépinière en France"/>
  </hyperlinks>
  <pageMargins left="0.7" right="0.7" top="0.78740157499999996" bottom="0.78740157499999996" header="0.3" footer="0.3"/>
  <pageSetup paperSize="9" orientation="portrait" r:id="rId12"/>
  <drawing r:id="rId1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2:AH390"/>
  <sheetViews>
    <sheetView zoomScale="85" zoomScaleNormal="85" workbookViewId="0">
      <selection activeCell="N22" sqref="N22"/>
    </sheetView>
  </sheetViews>
  <sheetFormatPr baseColWidth="10" defaultColWidth="11.42578125" defaultRowHeight="15"/>
  <cols>
    <col min="1" max="1" width="11.42578125" style="1373"/>
    <col min="2" max="2" width="36" style="1373" customWidth="1"/>
    <col min="3" max="3" width="11.42578125" style="1373"/>
    <col min="4" max="4" width="10.28515625" style="1373" customWidth="1"/>
    <col min="5" max="5" width="18.7109375" style="1373" customWidth="1"/>
    <col min="6" max="6" width="11.42578125" style="1373"/>
    <col min="7" max="7" width="15.5703125" style="1373" customWidth="1"/>
    <col min="8" max="8" width="11.42578125" style="1373"/>
    <col min="9" max="9" width="21.140625" style="1373" customWidth="1"/>
    <col min="10" max="10" width="13.140625" style="1373" customWidth="1"/>
    <col min="11" max="11" width="16.85546875" style="1373" customWidth="1"/>
    <col min="12" max="13" width="11.42578125" style="1373"/>
    <col min="14" max="14" width="20" style="1373" customWidth="1"/>
    <col min="15" max="16384" width="11.42578125" style="1373"/>
  </cols>
  <sheetData>
    <row r="2" spans="2:13" ht="15.75">
      <c r="B2" s="105" t="s">
        <v>1054</v>
      </c>
    </row>
    <row r="3" spans="2:13" ht="15.75">
      <c r="B3" s="105"/>
    </row>
    <row r="4" spans="2:13" ht="15.75">
      <c r="B4" s="105"/>
    </row>
    <row r="5" spans="2:13" ht="15.75">
      <c r="B5" s="190" t="s">
        <v>1979</v>
      </c>
      <c r="H5" s="1626" t="s">
        <v>1055</v>
      </c>
    </row>
    <row r="6" spans="2:13" ht="15.75">
      <c r="B6" s="105"/>
      <c r="H6" s="1382" t="s">
        <v>1056</v>
      </c>
      <c r="I6" s="10"/>
      <c r="J6" s="10"/>
      <c r="K6" s="10"/>
    </row>
    <row r="7" spans="2:13" ht="15" customHeight="1">
      <c r="B7" s="16" t="s">
        <v>613</v>
      </c>
      <c r="C7" s="385">
        <v>83.1</v>
      </c>
      <c r="D7" s="393"/>
      <c r="E7" s="386" t="s">
        <v>614</v>
      </c>
      <c r="H7" s="6"/>
      <c r="I7" s="6"/>
      <c r="J7" s="6"/>
      <c r="K7" s="6"/>
    </row>
    <row r="8" spans="2:13" ht="40.5">
      <c r="B8" s="16" t="s">
        <v>615</v>
      </c>
      <c r="C8" s="393">
        <v>357600</v>
      </c>
      <c r="D8" s="393"/>
      <c r="E8" s="386" t="s">
        <v>616</v>
      </c>
      <c r="H8" s="546" t="s">
        <v>850</v>
      </c>
      <c r="I8" s="748" t="s">
        <v>76</v>
      </c>
      <c r="J8" s="748" t="s">
        <v>90</v>
      </c>
      <c r="K8" s="748" t="s">
        <v>1057</v>
      </c>
    </row>
    <row r="9" spans="2:13">
      <c r="B9" s="388" t="s">
        <v>617</v>
      </c>
      <c r="C9" s="389">
        <v>238</v>
      </c>
      <c r="D9" s="389"/>
      <c r="E9" s="390" t="s">
        <v>618</v>
      </c>
      <c r="H9" s="1446" t="s">
        <v>2147</v>
      </c>
      <c r="I9" s="749">
        <v>3582</v>
      </c>
      <c r="J9" s="972"/>
      <c r="K9" s="749"/>
      <c r="M9" s="749"/>
    </row>
    <row r="10" spans="2:13" ht="15" customHeight="1">
      <c r="B10" s="391"/>
      <c r="C10" s="392"/>
      <c r="D10" s="392"/>
      <c r="E10" s="386"/>
      <c r="H10" s="548" t="s">
        <v>852</v>
      </c>
      <c r="I10" s="749">
        <v>2603</v>
      </c>
      <c r="J10" s="972">
        <v>1315</v>
      </c>
      <c r="K10" s="749">
        <v>1288</v>
      </c>
    </row>
    <row r="11" spans="2:13">
      <c r="B11" s="16" t="s">
        <v>619</v>
      </c>
      <c r="C11" s="1524">
        <v>4242.8999999999996</v>
      </c>
      <c r="D11" s="393"/>
      <c r="E11" s="386" t="s">
        <v>620</v>
      </c>
      <c r="H11" s="548">
        <v>2019</v>
      </c>
      <c r="I11" s="749">
        <v>2309</v>
      </c>
      <c r="J11" s="549">
        <v>918</v>
      </c>
      <c r="K11" s="749">
        <v>1391</v>
      </c>
    </row>
    <row r="12" spans="2:13" ht="15" customHeight="1">
      <c r="B12" s="391" t="s">
        <v>621</v>
      </c>
      <c r="C12" s="1525">
        <v>51040</v>
      </c>
      <c r="D12" s="392"/>
      <c r="E12" s="386" t="s">
        <v>622</v>
      </c>
      <c r="H12" s="548">
        <v>2018</v>
      </c>
      <c r="I12" s="749">
        <v>1942</v>
      </c>
      <c r="J12" s="549">
        <v>763</v>
      </c>
      <c r="K12" s="749">
        <v>1179</v>
      </c>
    </row>
    <row r="13" spans="2:13">
      <c r="B13" s="16" t="s">
        <v>623</v>
      </c>
      <c r="C13" s="1526">
        <v>4961</v>
      </c>
      <c r="D13" s="393"/>
      <c r="E13" s="386" t="s">
        <v>620</v>
      </c>
      <c r="H13" s="548">
        <v>2017</v>
      </c>
      <c r="I13" s="749">
        <v>2108</v>
      </c>
      <c r="J13" s="549">
        <v>835</v>
      </c>
      <c r="K13" s="749">
        <v>1273</v>
      </c>
    </row>
    <row r="14" spans="2:13">
      <c r="B14" s="391" t="s">
        <v>624</v>
      </c>
      <c r="C14" s="392"/>
      <c r="D14" s="392"/>
      <c r="E14" s="386"/>
      <c r="H14" s="548">
        <v>2016</v>
      </c>
      <c r="I14" s="749">
        <v>1962</v>
      </c>
      <c r="J14" s="549">
        <v>829</v>
      </c>
      <c r="K14" s="749">
        <v>1133</v>
      </c>
    </row>
    <row r="15" spans="2:13">
      <c r="B15" s="391" t="s">
        <v>621</v>
      </c>
      <c r="C15" s="1525">
        <v>59680</v>
      </c>
      <c r="D15" s="392"/>
      <c r="E15" s="386" t="s">
        <v>625</v>
      </c>
      <c r="H15" s="548">
        <v>2015</v>
      </c>
      <c r="I15" s="749">
        <v>1893</v>
      </c>
      <c r="J15" s="549">
        <v>781</v>
      </c>
      <c r="K15" s="749">
        <v>1112</v>
      </c>
    </row>
    <row r="16" spans="2:13" ht="15" customHeight="1">
      <c r="B16" s="394"/>
      <c r="C16" s="395"/>
      <c r="D16" s="395"/>
      <c r="E16" s="390"/>
      <c r="H16" s="548">
        <v>2014</v>
      </c>
      <c r="I16" s="749">
        <v>1972</v>
      </c>
      <c r="J16" s="749">
        <v>829</v>
      </c>
      <c r="K16" s="749">
        <v>1143</v>
      </c>
    </row>
    <row r="17" spans="2:12">
      <c r="B17" s="16" t="s">
        <v>626</v>
      </c>
      <c r="C17" s="385">
        <v>2.9</v>
      </c>
      <c r="D17" s="393"/>
      <c r="E17" s="386" t="s">
        <v>627</v>
      </c>
      <c r="H17" s="548">
        <v>2013</v>
      </c>
      <c r="I17" s="749">
        <v>2165</v>
      </c>
      <c r="J17" s="749">
        <v>855</v>
      </c>
      <c r="K17" s="749">
        <v>1310</v>
      </c>
    </row>
    <row r="18" spans="2:12">
      <c r="B18" s="16" t="s">
        <v>628</v>
      </c>
      <c r="C18" s="385">
        <v>2.9</v>
      </c>
      <c r="D18" s="393"/>
      <c r="E18" s="386" t="s">
        <v>629</v>
      </c>
      <c r="H18" s="548">
        <v>2012</v>
      </c>
      <c r="I18" s="749">
        <v>2312</v>
      </c>
      <c r="J18" s="749">
        <v>951</v>
      </c>
      <c r="K18" s="749">
        <v>1361</v>
      </c>
    </row>
    <row r="19" spans="2:12">
      <c r="B19" s="396"/>
      <c r="C19" s="392"/>
      <c r="D19" s="392"/>
      <c r="E19" s="386"/>
      <c r="H19" s="551">
        <v>2011</v>
      </c>
      <c r="I19" s="749">
        <v>2523</v>
      </c>
      <c r="J19" s="750">
        <v>766</v>
      </c>
      <c r="K19" s="750">
        <v>1757</v>
      </c>
    </row>
    <row r="20" spans="2:12">
      <c r="B20" s="397" t="s">
        <v>1059</v>
      </c>
      <c r="C20" s="398"/>
      <c r="D20" s="398"/>
      <c r="E20" s="398"/>
      <c r="H20" s="551">
        <v>2010</v>
      </c>
      <c r="I20" s="749">
        <v>2517</v>
      </c>
      <c r="J20" s="750">
        <v>865</v>
      </c>
      <c r="K20" s="750">
        <v>1652</v>
      </c>
    </row>
    <row r="21" spans="2:12">
      <c r="B21" s="399" t="s">
        <v>1987</v>
      </c>
      <c r="C21" s="400"/>
      <c r="D21" s="400"/>
      <c r="E21" s="401"/>
      <c r="H21" s="551">
        <v>2009</v>
      </c>
      <c r="I21" s="749">
        <v>2580</v>
      </c>
      <c r="J21" s="750">
        <v>1168</v>
      </c>
      <c r="K21" s="750">
        <v>1412</v>
      </c>
    </row>
    <row r="22" spans="2:12">
      <c r="H22" s="554" t="s">
        <v>1060</v>
      </c>
      <c r="I22" s="109"/>
      <c r="J22" s="100"/>
      <c r="K22" s="109"/>
    </row>
    <row r="23" spans="2:12">
      <c r="H23" s="427" t="s">
        <v>2466</v>
      </c>
      <c r="I23" s="100"/>
      <c r="J23" s="100"/>
      <c r="K23" s="100"/>
    </row>
    <row r="26" spans="2:12" ht="15.75">
      <c r="B26" s="1046" t="s">
        <v>1061</v>
      </c>
      <c r="C26" s="108"/>
      <c r="D26" s="108"/>
    </row>
    <row r="27" spans="2:12" ht="15.75">
      <c r="B27" s="98" t="s">
        <v>897</v>
      </c>
      <c r="C27" s="108"/>
      <c r="D27" s="108"/>
    </row>
    <row r="28" spans="2:12">
      <c r="B28" s="751"/>
      <c r="C28" s="1527">
        <v>2021</v>
      </c>
      <c r="D28" s="752">
        <v>2017</v>
      </c>
      <c r="E28" s="752">
        <v>2012</v>
      </c>
      <c r="F28" s="752">
        <v>2008</v>
      </c>
      <c r="G28" s="752">
        <v>2004</v>
      </c>
      <c r="H28" s="752">
        <v>2000</v>
      </c>
      <c r="I28" s="751"/>
      <c r="J28" s="751"/>
      <c r="K28" s="751"/>
      <c r="L28" s="751"/>
    </row>
    <row r="29" spans="2:12">
      <c r="B29" s="753" t="s">
        <v>128</v>
      </c>
      <c r="C29" s="1528">
        <v>6262.8</v>
      </c>
      <c r="D29" s="1521">
        <v>6588</v>
      </c>
      <c r="E29" s="755">
        <v>6741</v>
      </c>
      <c r="F29" s="755">
        <v>7167</v>
      </c>
      <c r="G29" s="755">
        <v>7640</v>
      </c>
      <c r="H29" s="755">
        <v>7056</v>
      </c>
      <c r="I29" s="753" t="s">
        <v>1062</v>
      </c>
    </row>
    <row r="30" spans="2:12">
      <c r="B30" s="756" t="s">
        <v>86</v>
      </c>
      <c r="C30" s="1529">
        <v>4609.7</v>
      </c>
      <c r="D30" s="1522">
        <v>4884.5</v>
      </c>
      <c r="E30" s="758">
        <v>4893</v>
      </c>
      <c r="F30" s="758">
        <v>4911</v>
      </c>
      <c r="G30" s="759">
        <v>5116</v>
      </c>
      <c r="H30" s="759">
        <v>4373</v>
      </c>
      <c r="I30" s="756" t="s">
        <v>1063</v>
      </c>
    </row>
    <row r="31" spans="2:12">
      <c r="B31" s="756" t="s">
        <v>1064</v>
      </c>
      <c r="C31" s="1529">
        <v>1653.2</v>
      </c>
      <c r="D31" s="1522">
        <v>1702.5</v>
      </c>
      <c r="E31" s="758">
        <v>1848</v>
      </c>
      <c r="F31" s="758">
        <v>2257</v>
      </c>
      <c r="G31" s="759">
        <v>2524</v>
      </c>
      <c r="H31" s="759">
        <v>2683</v>
      </c>
      <c r="I31" s="756" t="s">
        <v>1065</v>
      </c>
    </row>
    <row r="32" spans="2:12">
      <c r="B32" s="756" t="s">
        <v>1066</v>
      </c>
      <c r="C32" s="1529">
        <v>863.8</v>
      </c>
      <c r="D32" s="1522">
        <v>970</v>
      </c>
      <c r="E32" s="758">
        <v>1281</v>
      </c>
      <c r="F32" s="758">
        <v>1203</v>
      </c>
      <c r="G32" s="759"/>
      <c r="H32" s="759"/>
      <c r="I32" s="756" t="s">
        <v>1067</v>
      </c>
    </row>
    <row r="33" spans="2:9">
      <c r="B33" s="756"/>
      <c r="C33" s="1529"/>
      <c r="D33" s="1521"/>
      <c r="E33" s="758"/>
      <c r="F33" s="758"/>
      <c r="G33" s="759"/>
      <c r="H33" s="759"/>
      <c r="I33" s="756"/>
    </row>
    <row r="34" spans="2:9">
      <c r="B34" s="760" t="s">
        <v>1068</v>
      </c>
      <c r="C34" s="1530">
        <v>5599</v>
      </c>
      <c r="D34" s="1521">
        <v>5908</v>
      </c>
      <c r="E34" s="755">
        <v>6139</v>
      </c>
      <c r="F34" s="758"/>
      <c r="G34" s="759"/>
      <c r="H34" s="759"/>
      <c r="I34" s="761" t="s">
        <v>1069</v>
      </c>
    </row>
    <row r="35" spans="2:9">
      <c r="B35" s="756" t="s">
        <v>1070</v>
      </c>
      <c r="C35" s="1531">
        <v>2998.5</v>
      </c>
      <c r="D35" s="1522">
        <v>2985</v>
      </c>
      <c r="E35" s="758">
        <v>3150</v>
      </c>
      <c r="F35" s="758"/>
      <c r="G35" s="759"/>
      <c r="H35" s="759"/>
      <c r="I35" s="756" t="s">
        <v>1071</v>
      </c>
    </row>
    <row r="36" spans="2:9">
      <c r="B36" s="756" t="s">
        <v>1072</v>
      </c>
      <c r="C36" s="1531">
        <v>2600</v>
      </c>
      <c r="D36" s="1522">
        <v>2923</v>
      </c>
      <c r="E36" s="758">
        <v>2989</v>
      </c>
      <c r="F36" s="758"/>
      <c r="G36" s="759"/>
      <c r="H36" s="759"/>
      <c r="I36" s="756" t="s">
        <v>1073</v>
      </c>
    </row>
    <row r="37" spans="2:9">
      <c r="B37" s="762" t="s">
        <v>71</v>
      </c>
      <c r="C37" s="1530">
        <v>4113</v>
      </c>
      <c r="D37" s="1521">
        <f>D38+D39</f>
        <v>4374</v>
      </c>
      <c r="E37" s="755">
        <v>4472</v>
      </c>
      <c r="F37" s="758"/>
      <c r="G37" s="759"/>
      <c r="H37" s="759"/>
      <c r="I37" s="756" t="s">
        <v>1074</v>
      </c>
    </row>
    <row r="38" spans="2:9">
      <c r="B38" s="756" t="s">
        <v>1070</v>
      </c>
      <c r="C38" s="1531">
        <v>1786.5</v>
      </c>
      <c r="D38" s="1522">
        <v>1669</v>
      </c>
      <c r="E38" s="758">
        <v>1772</v>
      </c>
      <c r="F38" s="758"/>
      <c r="G38" s="759"/>
      <c r="H38" s="759"/>
      <c r="I38" s="756" t="s">
        <v>1071</v>
      </c>
    </row>
    <row r="39" spans="2:9">
      <c r="B39" s="756" t="s">
        <v>1075</v>
      </c>
      <c r="C39" s="1531">
        <v>2326.1</v>
      </c>
      <c r="D39" s="1522">
        <v>2705</v>
      </c>
      <c r="E39" s="758">
        <v>2700</v>
      </c>
      <c r="F39" s="758"/>
      <c r="G39" s="759"/>
      <c r="H39" s="759"/>
      <c r="I39" s="756" t="s">
        <v>1073</v>
      </c>
    </row>
    <row r="40" spans="2:9">
      <c r="B40" s="762" t="s">
        <v>1064</v>
      </c>
      <c r="C40" s="1530">
        <v>1486</v>
      </c>
      <c r="D40" s="1521">
        <f>D41+D42</f>
        <v>1533</v>
      </c>
      <c r="E40" s="755">
        <v>1667</v>
      </c>
      <c r="F40" s="758"/>
      <c r="G40" s="759"/>
      <c r="H40" s="759"/>
      <c r="I40" s="756" t="s">
        <v>1065</v>
      </c>
    </row>
    <row r="41" spans="2:9">
      <c r="B41" s="756" t="s">
        <v>1070</v>
      </c>
      <c r="C41" s="1531">
        <v>1212</v>
      </c>
      <c r="D41" s="1522">
        <v>1316</v>
      </c>
      <c r="E41" s="758">
        <v>1378</v>
      </c>
      <c r="F41" s="758"/>
      <c r="G41" s="759"/>
      <c r="H41" s="759"/>
      <c r="I41" s="756" t="s">
        <v>1071</v>
      </c>
    </row>
    <row r="42" spans="2:9">
      <c r="B42" s="756" t="s">
        <v>1075</v>
      </c>
      <c r="C42" s="1531">
        <v>274</v>
      </c>
      <c r="D42" s="1522">
        <v>217</v>
      </c>
      <c r="E42" s="758">
        <v>289</v>
      </c>
      <c r="F42" s="758"/>
      <c r="G42" s="759"/>
      <c r="H42" s="759"/>
      <c r="I42" s="756" t="s">
        <v>1073</v>
      </c>
    </row>
    <row r="43" spans="2:9">
      <c r="B43" s="756"/>
      <c r="C43" s="1532"/>
      <c r="D43" s="1521"/>
      <c r="E43" s="758"/>
      <c r="F43" s="758"/>
      <c r="G43" s="759"/>
      <c r="H43" s="759"/>
      <c r="I43" s="756"/>
    </row>
    <row r="44" spans="2:9">
      <c r="B44" s="760" t="s">
        <v>1076</v>
      </c>
      <c r="C44" s="1528">
        <f>C45+C46</f>
        <v>664.3</v>
      </c>
      <c r="D44" s="1521">
        <v>680</v>
      </c>
      <c r="E44" s="755">
        <v>603</v>
      </c>
      <c r="F44" s="755">
        <v>495</v>
      </c>
      <c r="G44" s="763">
        <v>684</v>
      </c>
      <c r="H44" s="759"/>
      <c r="I44" s="760" t="s">
        <v>1077</v>
      </c>
    </row>
    <row r="45" spans="2:9">
      <c r="B45" s="756" t="s">
        <v>1078</v>
      </c>
      <c r="C45" s="1529">
        <v>351.7</v>
      </c>
      <c r="D45" s="1522">
        <f t="shared" ref="D45:H46" si="0">D48+D51</f>
        <v>287</v>
      </c>
      <c r="E45" s="758">
        <f t="shared" si="0"/>
        <v>270</v>
      </c>
      <c r="F45" s="758">
        <f t="shared" si="0"/>
        <v>229</v>
      </c>
      <c r="G45" s="758">
        <f t="shared" si="0"/>
        <v>174</v>
      </c>
      <c r="H45" s="758">
        <f t="shared" si="0"/>
        <v>0</v>
      </c>
      <c r="I45" s="756" t="s">
        <v>1079</v>
      </c>
    </row>
    <row r="46" spans="2:9">
      <c r="B46" s="764" t="s">
        <v>1080</v>
      </c>
      <c r="C46" s="1529">
        <v>312.60000000000002</v>
      </c>
      <c r="D46" s="1522">
        <f t="shared" si="0"/>
        <v>393</v>
      </c>
      <c r="E46" s="758">
        <f t="shared" si="0"/>
        <v>333</v>
      </c>
      <c r="F46" s="758">
        <f t="shared" si="0"/>
        <v>266</v>
      </c>
      <c r="G46" s="758">
        <f t="shared" si="0"/>
        <v>510</v>
      </c>
      <c r="H46" s="758">
        <f t="shared" si="0"/>
        <v>0</v>
      </c>
      <c r="I46" s="756" t="s">
        <v>1081</v>
      </c>
    </row>
    <row r="47" spans="2:9">
      <c r="B47" s="762" t="s">
        <v>86</v>
      </c>
      <c r="C47" s="1528">
        <f>C48+C49</f>
        <v>497.1</v>
      </c>
      <c r="D47" s="1521">
        <f>D48+D49</f>
        <v>511</v>
      </c>
      <c r="E47" s="755">
        <f>E48+E49</f>
        <v>421</v>
      </c>
      <c r="F47" s="755">
        <f>F48+F49</f>
        <v>306</v>
      </c>
      <c r="G47" s="755">
        <v>412</v>
      </c>
      <c r="H47" s="759"/>
      <c r="I47" s="762" t="s">
        <v>1063</v>
      </c>
    </row>
    <row r="48" spans="2:9">
      <c r="B48" s="756" t="s">
        <v>1078</v>
      </c>
      <c r="C48" s="1529">
        <v>338.6</v>
      </c>
      <c r="D48" s="1522">
        <v>277</v>
      </c>
      <c r="E48" s="758">
        <v>254</v>
      </c>
      <c r="F48" s="758">
        <v>210</v>
      </c>
      <c r="G48" s="759">
        <v>148</v>
      </c>
      <c r="H48" s="759"/>
      <c r="I48" s="756" t="s">
        <v>1079</v>
      </c>
    </row>
    <row r="49" spans="2:10">
      <c r="B49" s="764" t="s">
        <v>1080</v>
      </c>
      <c r="C49" s="1529">
        <v>158.5</v>
      </c>
      <c r="D49" s="1522">
        <v>234</v>
      </c>
      <c r="E49" s="758">
        <v>167</v>
      </c>
      <c r="F49" s="758">
        <v>96</v>
      </c>
      <c r="G49" s="759">
        <v>264</v>
      </c>
      <c r="H49" s="759"/>
      <c r="I49" s="756" t="s">
        <v>1082</v>
      </c>
    </row>
    <row r="50" spans="2:10">
      <c r="B50" s="762" t="s">
        <v>1064</v>
      </c>
      <c r="C50" s="1528">
        <f>C51+C52</f>
        <v>167.1</v>
      </c>
      <c r="D50" s="1521">
        <f>D51+D52</f>
        <v>169</v>
      </c>
      <c r="E50" s="755">
        <f>E51+E52</f>
        <v>182</v>
      </c>
      <c r="F50" s="755">
        <f>F51+F52</f>
        <v>189</v>
      </c>
      <c r="G50" s="755">
        <v>273</v>
      </c>
      <c r="H50" s="1650"/>
      <c r="I50" s="1651" t="s">
        <v>1083</v>
      </c>
      <c r="J50" s="186"/>
    </row>
    <row r="51" spans="2:10">
      <c r="B51" s="756" t="s">
        <v>1078</v>
      </c>
      <c r="C51" s="1529">
        <v>13.1</v>
      </c>
      <c r="D51" s="1522">
        <v>10</v>
      </c>
      <c r="E51" s="758">
        <v>16</v>
      </c>
      <c r="F51" s="758">
        <v>19</v>
      </c>
      <c r="G51" s="759">
        <v>26</v>
      </c>
      <c r="H51" s="1650"/>
      <c r="I51" s="1652" t="s">
        <v>1079</v>
      </c>
      <c r="J51" s="186"/>
    </row>
    <row r="52" spans="2:10">
      <c r="B52" s="765" t="s">
        <v>1080</v>
      </c>
      <c r="C52" s="1529">
        <v>154</v>
      </c>
      <c r="D52" s="1522">
        <v>159</v>
      </c>
      <c r="E52" s="758">
        <v>166</v>
      </c>
      <c r="F52" s="758">
        <v>170</v>
      </c>
      <c r="G52" s="766">
        <v>246</v>
      </c>
      <c r="H52" s="1653"/>
      <c r="I52" s="1654" t="s">
        <v>1081</v>
      </c>
      <c r="J52" s="186"/>
    </row>
    <row r="53" spans="2:10">
      <c r="B53" s="767" t="s">
        <v>1084</v>
      </c>
      <c r="C53" s="767"/>
      <c r="D53" s="767"/>
      <c r="E53" s="768"/>
      <c r="F53" s="769"/>
      <c r="G53" s="1655"/>
      <c r="H53" s="1656"/>
      <c r="I53" s="186"/>
    </row>
    <row r="54" spans="2:10">
      <c r="B54" s="767" t="s">
        <v>1085</v>
      </c>
      <c r="C54" s="165"/>
      <c r="D54" s="165"/>
      <c r="G54" s="186"/>
      <c r="H54" s="186"/>
      <c r="I54" s="186"/>
    </row>
    <row r="55" spans="2:10">
      <c r="B55" s="49" t="s">
        <v>2260</v>
      </c>
      <c r="C55" s="109"/>
      <c r="D55" s="109"/>
      <c r="E55" s="100"/>
      <c r="G55" s="186"/>
      <c r="H55" s="186"/>
      <c r="I55" s="186"/>
    </row>
    <row r="56" spans="2:10">
      <c r="G56" s="186"/>
      <c r="H56" s="186"/>
      <c r="I56" s="186"/>
    </row>
    <row r="57" spans="2:10">
      <c r="G57" s="186"/>
      <c r="H57" s="186"/>
      <c r="I57" s="186"/>
    </row>
    <row r="59" spans="2:10" ht="15.75">
      <c r="B59" s="1046" t="s">
        <v>2261</v>
      </c>
    </row>
    <row r="60" spans="2:10">
      <c r="B60" s="752"/>
      <c r="C60" s="752"/>
      <c r="D60" s="1754" t="s">
        <v>1086</v>
      </c>
      <c r="E60" s="1754"/>
    </row>
    <row r="61" spans="2:10" ht="23.25">
      <c r="B61" s="770"/>
      <c r="C61" s="770" t="s">
        <v>72</v>
      </c>
      <c r="D61" s="771" t="s">
        <v>1087</v>
      </c>
      <c r="E61" s="770" t="s">
        <v>73</v>
      </c>
    </row>
    <row r="62" spans="2:10" ht="31.5" customHeight="1">
      <c r="B62" s="590" t="s">
        <v>1088</v>
      </c>
      <c r="C62" s="1537">
        <v>577</v>
      </c>
      <c r="D62" s="1538">
        <v>364</v>
      </c>
      <c r="E62" s="1538">
        <v>364</v>
      </c>
    </row>
    <row r="63" spans="2:10">
      <c r="B63" s="586" t="s">
        <v>1089</v>
      </c>
      <c r="C63" s="1537">
        <v>467</v>
      </c>
      <c r="D63" s="1539">
        <v>350</v>
      </c>
      <c r="E63" s="1539">
        <v>257</v>
      </c>
    </row>
    <row r="64" spans="2:10">
      <c r="B64" s="586" t="s">
        <v>1090</v>
      </c>
      <c r="C64" s="757">
        <v>13</v>
      </c>
      <c r="D64" s="1539">
        <v>13</v>
      </c>
      <c r="E64" s="1539">
        <v>1</v>
      </c>
    </row>
    <row r="65" spans="2:13">
      <c r="B65" s="586" t="s">
        <v>1091</v>
      </c>
      <c r="C65" s="757">
        <v>58</v>
      </c>
      <c r="D65" s="1539">
        <v>45</v>
      </c>
      <c r="E65" s="1539">
        <v>22</v>
      </c>
    </row>
    <row r="66" spans="2:13">
      <c r="B66" s="586" t="s">
        <v>1092</v>
      </c>
      <c r="C66" s="757">
        <v>174</v>
      </c>
      <c r="D66" s="1539">
        <v>89</v>
      </c>
      <c r="E66" s="1539">
        <v>117</v>
      </c>
    </row>
    <row r="67" spans="2:13">
      <c r="B67" s="586" t="s">
        <v>1093</v>
      </c>
      <c r="C67" s="757">
        <v>151</v>
      </c>
      <c r="D67" s="1539">
        <v>101</v>
      </c>
      <c r="E67" s="1539">
        <v>74</v>
      </c>
    </row>
    <row r="68" spans="2:13">
      <c r="B68" s="586" t="s">
        <v>1094</v>
      </c>
      <c r="C68" s="757">
        <v>24</v>
      </c>
      <c r="D68" s="1539">
        <v>19</v>
      </c>
      <c r="E68" s="1539">
        <v>17</v>
      </c>
    </row>
    <row r="69" spans="2:13">
      <c r="B69" s="586" t="s">
        <v>1095</v>
      </c>
      <c r="C69" s="757">
        <v>324</v>
      </c>
      <c r="D69" s="1539">
        <v>249</v>
      </c>
      <c r="E69" s="1539">
        <v>120</v>
      </c>
    </row>
    <row r="70" spans="2:13">
      <c r="B70" s="586" t="s">
        <v>1096</v>
      </c>
      <c r="C70" s="757">
        <v>811</v>
      </c>
      <c r="D70" s="1539">
        <v>634</v>
      </c>
      <c r="E70" s="1539">
        <v>266</v>
      </c>
    </row>
    <row r="71" spans="2:13">
      <c r="B71" s="586" t="s">
        <v>1097</v>
      </c>
      <c r="C71" s="757">
        <v>110</v>
      </c>
      <c r="D71" s="1539">
        <v>73</v>
      </c>
      <c r="E71" s="1539">
        <v>53</v>
      </c>
    </row>
    <row r="72" spans="2:13">
      <c r="B72" s="586" t="s">
        <v>1098</v>
      </c>
      <c r="C72" s="757">
        <v>12</v>
      </c>
      <c r="D72" s="1539">
        <v>10</v>
      </c>
      <c r="E72" s="1539">
        <v>1</v>
      </c>
    </row>
    <row r="73" spans="2:13">
      <c r="B73" s="586" t="s">
        <v>1099</v>
      </c>
      <c r="C73" s="757">
        <v>174</v>
      </c>
      <c r="D73" s="1539">
        <v>158</v>
      </c>
      <c r="E73" s="1539">
        <v>88</v>
      </c>
    </row>
    <row r="74" spans="2:13">
      <c r="B74" s="586" t="s">
        <v>1100</v>
      </c>
      <c r="C74" s="757">
        <v>39</v>
      </c>
      <c r="D74" s="1539">
        <v>36</v>
      </c>
      <c r="E74" s="1539">
        <v>12</v>
      </c>
    </row>
    <row r="75" spans="2:13">
      <c r="B75" s="586" t="s">
        <v>1101</v>
      </c>
      <c r="C75" s="757">
        <v>121</v>
      </c>
      <c r="D75" s="1539">
        <v>88</v>
      </c>
      <c r="E75" s="1539">
        <v>47</v>
      </c>
    </row>
    <row r="76" spans="2:13">
      <c r="B76" s="700" t="s">
        <v>1102</v>
      </c>
      <c r="C76" s="774">
        <v>68</v>
      </c>
      <c r="D76" s="1540">
        <v>62</v>
      </c>
      <c r="E76" s="1540">
        <v>32</v>
      </c>
    </row>
    <row r="77" spans="2:13">
      <c r="B77" s="776" t="s">
        <v>72</v>
      </c>
      <c r="C77" s="777">
        <v>3123</v>
      </c>
      <c r="D77" s="777">
        <v>2291</v>
      </c>
      <c r="E77" s="777">
        <v>1471</v>
      </c>
    </row>
    <row r="78" spans="2:13" ht="15.75">
      <c r="B78" s="49" t="s">
        <v>2260</v>
      </c>
      <c r="G78" s="186"/>
      <c r="H78" s="1657"/>
      <c r="I78" s="1658"/>
      <c r="J78" s="1658"/>
      <c r="K78" s="1658"/>
      <c r="L78" s="1658"/>
      <c r="M78" s="186"/>
    </row>
    <row r="81" spans="2:15" ht="15.75">
      <c r="B81" s="1046" t="s">
        <v>155</v>
      </c>
      <c r="D81" s="108"/>
      <c r="E81" s="108"/>
      <c r="N81" s="1046" t="s">
        <v>155</v>
      </c>
    </row>
    <row r="82" spans="2:15" ht="15.75">
      <c r="B82" s="98" t="s">
        <v>1109</v>
      </c>
      <c r="D82" s="108"/>
      <c r="E82" s="108"/>
      <c r="N82" s="98" t="s">
        <v>2</v>
      </c>
    </row>
    <row r="83" spans="2:15">
      <c r="B83" s="751"/>
      <c r="C83" s="1527">
        <v>2021</v>
      </c>
      <c r="D83" s="752">
        <v>2017</v>
      </c>
      <c r="E83" s="752">
        <v>2012</v>
      </c>
      <c r="F83" s="752">
        <v>2008</v>
      </c>
      <c r="G83" s="752">
        <v>2004</v>
      </c>
      <c r="H83" s="752">
        <v>2000</v>
      </c>
      <c r="I83" s="751"/>
      <c r="J83" s="751"/>
      <c r="N83" s="751"/>
      <c r="O83" s="752">
        <v>2021</v>
      </c>
    </row>
    <row r="84" spans="2:15">
      <c r="B84" s="753" t="s">
        <v>86</v>
      </c>
      <c r="C84" s="1528">
        <v>2626</v>
      </c>
      <c r="D84" s="1521">
        <v>2824</v>
      </c>
      <c r="E84" s="755">
        <v>2722</v>
      </c>
      <c r="F84" s="755">
        <v>2799</v>
      </c>
      <c r="G84" s="755">
        <v>2462</v>
      </c>
      <c r="H84" s="755">
        <v>2614</v>
      </c>
      <c r="I84" s="753" t="s">
        <v>1110</v>
      </c>
      <c r="J84" s="773"/>
      <c r="N84" s="753" t="s">
        <v>86</v>
      </c>
      <c r="O84" s="754">
        <v>1265</v>
      </c>
    </row>
    <row r="85" spans="2:15">
      <c r="B85" s="756" t="s">
        <v>1111</v>
      </c>
      <c r="C85" s="1529">
        <v>785.6</v>
      </c>
      <c r="D85" s="1522">
        <v>587</v>
      </c>
      <c r="E85" s="758">
        <v>856</v>
      </c>
      <c r="F85" s="758">
        <v>1090</v>
      </c>
      <c r="G85" s="759">
        <v>756</v>
      </c>
      <c r="H85" s="759">
        <v>1018</v>
      </c>
      <c r="I85" s="787" t="s">
        <v>1112</v>
      </c>
      <c r="J85" s="773"/>
      <c r="N85" s="756" t="s">
        <v>1113</v>
      </c>
      <c r="O85" s="757">
        <v>661</v>
      </c>
    </row>
    <row r="86" spans="2:15">
      <c r="B86" s="756" t="s">
        <v>134</v>
      </c>
      <c r="C86" s="1529">
        <v>150.6</v>
      </c>
      <c r="D86" s="1522">
        <v>224</v>
      </c>
      <c r="E86" s="758">
        <v>230</v>
      </c>
      <c r="F86" s="758">
        <v>312</v>
      </c>
      <c r="G86" s="759">
        <v>263</v>
      </c>
      <c r="H86" s="759">
        <v>189</v>
      </c>
      <c r="I86" s="756" t="s">
        <v>1114</v>
      </c>
      <c r="J86" s="773"/>
      <c r="N86" s="756" t="s">
        <v>134</v>
      </c>
      <c r="O86" s="757">
        <v>135</v>
      </c>
    </row>
    <row r="87" spans="2:15">
      <c r="B87" s="756" t="s">
        <v>136</v>
      </c>
      <c r="C87" s="1529">
        <v>10.3</v>
      </c>
      <c r="D87" s="1522">
        <v>36</v>
      </c>
      <c r="E87" s="758">
        <v>37</v>
      </c>
      <c r="F87" s="758">
        <v>69</v>
      </c>
      <c r="G87" s="759">
        <v>61</v>
      </c>
      <c r="H87" s="759">
        <v>78</v>
      </c>
      <c r="I87" s="756" t="s">
        <v>1115</v>
      </c>
      <c r="J87" s="773"/>
      <c r="N87" s="756" t="s">
        <v>136</v>
      </c>
      <c r="O87" s="757">
        <v>140</v>
      </c>
    </row>
    <row r="88" spans="2:15">
      <c r="B88" s="756" t="s">
        <v>1116</v>
      </c>
      <c r="C88" s="1529">
        <v>524.4</v>
      </c>
      <c r="D88" s="1522">
        <v>1194</v>
      </c>
      <c r="E88" s="758">
        <v>955</v>
      </c>
      <c r="F88" s="758">
        <v>790</v>
      </c>
      <c r="G88" s="759" t="s">
        <v>79</v>
      </c>
      <c r="H88" s="759" t="s">
        <v>79</v>
      </c>
      <c r="I88" s="756" t="s">
        <v>1117</v>
      </c>
      <c r="J88" s="773"/>
      <c r="N88" s="756" t="s">
        <v>464</v>
      </c>
      <c r="O88" s="757">
        <v>472</v>
      </c>
    </row>
    <row r="89" spans="2:15">
      <c r="B89" s="788" t="s">
        <v>1118</v>
      </c>
      <c r="C89" s="1529">
        <v>412.5</v>
      </c>
      <c r="D89" s="1523">
        <v>783</v>
      </c>
      <c r="E89" s="789">
        <v>644</v>
      </c>
      <c r="F89" s="789">
        <v>731</v>
      </c>
      <c r="G89" s="790">
        <v>432</v>
      </c>
      <c r="H89" s="790">
        <v>485</v>
      </c>
      <c r="I89" s="788" t="s">
        <v>1119</v>
      </c>
      <c r="J89" s="775"/>
      <c r="N89" s="756" t="s">
        <v>1118</v>
      </c>
      <c r="O89" s="757">
        <v>283</v>
      </c>
    </row>
    <row r="90" spans="2:15">
      <c r="B90" s="788" t="s">
        <v>2264</v>
      </c>
      <c r="C90" s="1529">
        <v>470</v>
      </c>
      <c r="D90" s="1523" t="s">
        <v>79</v>
      </c>
      <c r="E90" s="789" t="s">
        <v>79</v>
      </c>
      <c r="F90" s="789" t="s">
        <v>79</v>
      </c>
      <c r="G90" s="790" t="s">
        <v>79</v>
      </c>
      <c r="H90" s="790" t="s">
        <v>79</v>
      </c>
      <c r="I90" s="788" t="s">
        <v>2262</v>
      </c>
      <c r="J90" s="775"/>
      <c r="N90" s="756" t="s">
        <v>2263</v>
      </c>
      <c r="O90" s="757">
        <v>294</v>
      </c>
    </row>
    <row r="91" spans="2:15">
      <c r="B91" s="791" t="s">
        <v>95</v>
      </c>
      <c r="C91" s="1528">
        <v>188.6</v>
      </c>
      <c r="D91" s="777">
        <v>283</v>
      </c>
      <c r="E91" s="777">
        <v>386</v>
      </c>
      <c r="F91" s="777">
        <v>368</v>
      </c>
      <c r="G91" s="777"/>
      <c r="H91" s="777"/>
      <c r="I91" s="791" t="s">
        <v>1120</v>
      </c>
      <c r="J91" s="777"/>
      <c r="N91" s="792" t="s">
        <v>95</v>
      </c>
      <c r="O91" s="754">
        <v>684</v>
      </c>
    </row>
    <row r="92" spans="2:15">
      <c r="B92" s="793" t="s">
        <v>134</v>
      </c>
      <c r="C92" s="1529">
        <v>83</v>
      </c>
      <c r="D92" s="1522">
        <v>99</v>
      </c>
      <c r="E92" s="758">
        <v>124</v>
      </c>
      <c r="F92" s="758">
        <v>142</v>
      </c>
      <c r="G92" s="758">
        <v>175</v>
      </c>
      <c r="H92" s="758"/>
      <c r="I92" s="794" t="s">
        <v>1114</v>
      </c>
      <c r="J92" s="772"/>
      <c r="N92" s="756" t="s">
        <v>134</v>
      </c>
      <c r="O92" s="757">
        <v>194</v>
      </c>
    </row>
    <row r="93" spans="2:15">
      <c r="B93" s="756" t="s">
        <v>1113</v>
      </c>
      <c r="C93" s="1529">
        <v>25.1</v>
      </c>
      <c r="D93" s="1522">
        <v>66</v>
      </c>
      <c r="E93" s="758">
        <v>45</v>
      </c>
      <c r="F93" s="758">
        <v>62</v>
      </c>
      <c r="G93" s="759">
        <v>56</v>
      </c>
      <c r="H93" s="759"/>
      <c r="I93" s="787" t="s">
        <v>1112</v>
      </c>
      <c r="J93" s="773"/>
      <c r="N93" s="756" t="s">
        <v>1113</v>
      </c>
      <c r="O93" s="757">
        <v>240</v>
      </c>
    </row>
    <row r="94" spans="2:15">
      <c r="B94" s="756" t="s">
        <v>136</v>
      </c>
      <c r="C94" s="1529">
        <v>14.8</v>
      </c>
      <c r="D94" s="1522">
        <v>32</v>
      </c>
      <c r="E94" s="758">
        <v>32</v>
      </c>
      <c r="F94" s="758">
        <v>59</v>
      </c>
      <c r="G94" s="759">
        <v>64</v>
      </c>
      <c r="H94" s="759"/>
      <c r="I94" s="787" t="s">
        <v>1115</v>
      </c>
      <c r="J94" s="773"/>
      <c r="N94" s="756" t="s">
        <v>136</v>
      </c>
      <c r="O94" s="757">
        <v>280</v>
      </c>
    </row>
    <row r="95" spans="2:15">
      <c r="B95" s="765" t="s">
        <v>137</v>
      </c>
      <c r="C95" s="1529">
        <v>9.4</v>
      </c>
      <c r="D95" s="1522">
        <v>11</v>
      </c>
      <c r="E95" s="758">
        <v>14</v>
      </c>
      <c r="F95" s="758">
        <v>22</v>
      </c>
      <c r="G95" s="766">
        <v>26</v>
      </c>
      <c r="H95" s="766"/>
      <c r="I95" s="795" t="s">
        <v>137</v>
      </c>
      <c r="J95" s="773"/>
      <c r="N95" s="765" t="s">
        <v>137</v>
      </c>
      <c r="O95" s="757">
        <v>50</v>
      </c>
    </row>
    <row r="96" spans="2:15">
      <c r="B96" s="756" t="s">
        <v>162</v>
      </c>
      <c r="C96" s="1529">
        <v>9.9</v>
      </c>
      <c r="D96" s="1522">
        <v>18</v>
      </c>
      <c r="E96" s="758"/>
      <c r="F96" s="758"/>
      <c r="G96" s="766">
        <v>24</v>
      </c>
      <c r="H96" s="766"/>
      <c r="I96" s="795" t="s">
        <v>1121</v>
      </c>
      <c r="J96" s="773"/>
      <c r="N96" s="756" t="s">
        <v>162</v>
      </c>
      <c r="O96" s="757">
        <v>208</v>
      </c>
    </row>
    <row r="97" spans="2:15">
      <c r="B97" s="788" t="s">
        <v>1122</v>
      </c>
      <c r="C97" s="1529">
        <v>46.4</v>
      </c>
      <c r="D97" s="1523">
        <v>57</v>
      </c>
      <c r="E97" s="789">
        <v>172</v>
      </c>
      <c r="F97" s="789">
        <v>114</v>
      </c>
      <c r="G97" s="790">
        <v>83</v>
      </c>
      <c r="H97" s="790"/>
      <c r="I97" s="788" t="s">
        <v>1117</v>
      </c>
      <c r="J97" s="775"/>
      <c r="N97" s="756" t="s">
        <v>1123</v>
      </c>
      <c r="O97" s="757">
        <v>300</v>
      </c>
    </row>
    <row r="98" spans="2:15">
      <c r="B98" s="791" t="s">
        <v>72</v>
      </c>
      <c r="C98" s="1528">
        <v>2814.6</v>
      </c>
      <c r="D98" s="777">
        <v>3107</v>
      </c>
      <c r="E98" s="777">
        <v>3108</v>
      </c>
      <c r="F98" s="777">
        <v>3167</v>
      </c>
      <c r="G98" s="777"/>
      <c r="H98" s="777"/>
      <c r="I98" s="791"/>
      <c r="J98" s="777"/>
      <c r="N98" s="796" t="s">
        <v>72</v>
      </c>
      <c r="O98" s="777">
        <v>1465</v>
      </c>
    </row>
    <row r="99" spans="2:15">
      <c r="B99" s="797" t="s">
        <v>1124</v>
      </c>
      <c r="D99" s="27"/>
      <c r="N99" s="49" t="s">
        <v>2260</v>
      </c>
    </row>
    <row r="100" spans="2:15">
      <c r="B100" s="797" t="s">
        <v>1125</v>
      </c>
    </row>
    <row r="101" spans="2:15">
      <c r="B101" s="797" t="s">
        <v>1126</v>
      </c>
    </row>
    <row r="102" spans="2:15">
      <c r="B102" s="797" t="s">
        <v>1127</v>
      </c>
    </row>
    <row r="103" spans="2:15">
      <c r="B103" s="797" t="s">
        <v>2265</v>
      </c>
    </row>
    <row r="104" spans="2:15">
      <c r="B104" s="49" t="s">
        <v>2260</v>
      </c>
    </row>
    <row r="105" spans="2:15">
      <c r="B105" s="49"/>
    </row>
    <row r="106" spans="2:15" ht="15.75">
      <c r="B106" s="1046" t="s">
        <v>492</v>
      </c>
      <c r="D106" s="108"/>
      <c r="E106" s="108"/>
      <c r="N106" s="1046" t="s">
        <v>492</v>
      </c>
    </row>
    <row r="107" spans="2:15" ht="15.75">
      <c r="B107" s="98" t="s">
        <v>897</v>
      </c>
      <c r="D107" s="108"/>
      <c r="E107" s="108"/>
      <c r="N107" s="98" t="s">
        <v>2</v>
      </c>
    </row>
    <row r="108" spans="2:15">
      <c r="B108" s="751"/>
      <c r="C108" s="1527">
        <v>2021</v>
      </c>
      <c r="D108" s="752">
        <v>2017</v>
      </c>
      <c r="E108" s="770">
        <v>2012</v>
      </c>
      <c r="F108" s="770">
        <v>2008</v>
      </c>
      <c r="G108" s="770">
        <v>2004</v>
      </c>
      <c r="H108" s="770">
        <v>2000</v>
      </c>
      <c r="I108" s="798"/>
      <c r="J108" s="798"/>
      <c r="N108" s="751"/>
      <c r="O108" s="752">
        <v>2021</v>
      </c>
    </row>
    <row r="109" spans="2:15">
      <c r="B109" s="753" t="s">
        <v>86</v>
      </c>
      <c r="C109" s="1659" t="s">
        <v>2266</v>
      </c>
      <c r="D109" s="1521" t="s">
        <v>1128</v>
      </c>
      <c r="E109" s="755" t="s">
        <v>1129</v>
      </c>
      <c r="F109" s="755" t="s">
        <v>1130</v>
      </c>
      <c r="G109" s="755">
        <v>2319</v>
      </c>
      <c r="H109" s="755"/>
      <c r="I109" s="753" t="s">
        <v>1110</v>
      </c>
      <c r="J109" s="772"/>
      <c r="N109" s="753" t="s">
        <v>1131</v>
      </c>
      <c r="O109" s="754">
        <v>1232</v>
      </c>
    </row>
    <row r="110" spans="2:15">
      <c r="B110" s="756" t="s">
        <v>84</v>
      </c>
      <c r="C110" s="1660"/>
      <c r="D110" s="1521"/>
      <c r="E110" s="755"/>
      <c r="F110" s="755"/>
      <c r="G110" s="759">
        <v>1701</v>
      </c>
      <c r="H110" s="759">
        <v>543</v>
      </c>
      <c r="I110" s="756" t="s">
        <v>1132</v>
      </c>
      <c r="J110" s="773"/>
      <c r="N110" s="756" t="s">
        <v>1133</v>
      </c>
      <c r="O110" s="757">
        <v>1209</v>
      </c>
    </row>
    <row r="111" spans="2:15">
      <c r="B111" s="756" t="s">
        <v>1134</v>
      </c>
      <c r="C111" s="1660"/>
      <c r="D111" s="1521"/>
      <c r="E111" s="755"/>
      <c r="F111" s="755"/>
      <c r="G111" s="759">
        <v>636</v>
      </c>
      <c r="H111" s="759"/>
      <c r="I111" s="756" t="s">
        <v>1135</v>
      </c>
      <c r="J111" s="773"/>
      <c r="N111" s="756" t="s">
        <v>1136</v>
      </c>
      <c r="O111" s="757">
        <v>143</v>
      </c>
    </row>
    <row r="112" spans="2:15">
      <c r="B112" s="756" t="s">
        <v>1137</v>
      </c>
      <c r="C112" s="1660"/>
      <c r="D112" s="1521"/>
      <c r="E112" s="755"/>
      <c r="F112" s="755"/>
      <c r="G112" s="759">
        <v>351</v>
      </c>
      <c r="H112" s="759"/>
      <c r="I112" s="756" t="s">
        <v>1138</v>
      </c>
      <c r="J112" s="773"/>
      <c r="N112" s="753" t="s">
        <v>1139</v>
      </c>
      <c r="O112" s="754">
        <v>2253</v>
      </c>
    </row>
    <row r="113" spans="2:17">
      <c r="B113" s="756" t="s">
        <v>176</v>
      </c>
      <c r="C113" s="1660"/>
      <c r="D113" s="1521"/>
      <c r="E113" s="755"/>
      <c r="F113" s="755"/>
      <c r="G113" s="759">
        <v>283</v>
      </c>
      <c r="H113" s="759">
        <v>1020</v>
      </c>
      <c r="I113" s="756" t="s">
        <v>1140</v>
      </c>
      <c r="J113" s="773"/>
      <c r="N113" s="756" t="s">
        <v>1133</v>
      </c>
      <c r="O113" s="757">
        <v>2199</v>
      </c>
    </row>
    <row r="114" spans="2:17">
      <c r="B114" s="756" t="s">
        <v>1141</v>
      </c>
      <c r="C114" s="1660"/>
      <c r="D114" s="1521"/>
      <c r="E114" s="755"/>
      <c r="F114" s="755"/>
      <c r="G114" s="759">
        <v>336</v>
      </c>
      <c r="H114" s="759"/>
      <c r="I114" s="756" t="s">
        <v>1142</v>
      </c>
      <c r="J114" s="773"/>
      <c r="N114" s="756" t="s">
        <v>1136</v>
      </c>
      <c r="O114" s="757">
        <v>332</v>
      </c>
    </row>
    <row r="115" spans="2:17">
      <c r="B115" s="753" t="s">
        <v>95</v>
      </c>
      <c r="C115" s="1660" t="s">
        <v>2267</v>
      </c>
      <c r="D115" s="1521" t="s">
        <v>1143</v>
      </c>
      <c r="E115" s="755" t="s">
        <v>1144</v>
      </c>
      <c r="F115" s="755" t="s">
        <v>1145</v>
      </c>
      <c r="G115" s="763">
        <v>3004</v>
      </c>
      <c r="H115" s="759"/>
      <c r="I115" s="753" t="s">
        <v>1120</v>
      </c>
      <c r="J115" s="773"/>
      <c r="N115" s="796" t="s">
        <v>72</v>
      </c>
      <c r="O115" s="777">
        <f>O109+O112</f>
        <v>3485</v>
      </c>
    </row>
    <row r="116" spans="2:17">
      <c r="B116" s="756" t="s">
        <v>84</v>
      </c>
      <c r="C116" s="1527"/>
      <c r="D116" s="1521"/>
      <c r="E116" s="755"/>
      <c r="F116" s="755"/>
      <c r="G116" s="759">
        <v>1943</v>
      </c>
      <c r="H116" s="1650">
        <v>2418</v>
      </c>
      <c r="I116" s="1661" t="s">
        <v>1132</v>
      </c>
      <c r="J116" s="1662"/>
      <c r="N116" s="49" t="s">
        <v>2260</v>
      </c>
    </row>
    <row r="117" spans="2:17">
      <c r="B117" s="756" t="s">
        <v>1146</v>
      </c>
      <c r="C117" s="1527"/>
      <c r="D117" s="1521"/>
      <c r="E117" s="755"/>
      <c r="F117" s="755"/>
      <c r="G117" s="759">
        <v>992</v>
      </c>
      <c r="H117" s="1650"/>
      <c r="I117" s="1661" t="s">
        <v>1147</v>
      </c>
      <c r="J117" s="1662"/>
    </row>
    <row r="118" spans="2:17">
      <c r="B118" s="756" t="s">
        <v>1148</v>
      </c>
      <c r="C118" s="1527"/>
      <c r="D118" s="1521"/>
      <c r="E118" s="755"/>
      <c r="F118" s="755"/>
      <c r="G118" s="759">
        <v>64</v>
      </c>
      <c r="H118" s="1650"/>
      <c r="I118" s="1661" t="s">
        <v>1149</v>
      </c>
      <c r="J118" s="1662"/>
    </row>
    <row r="119" spans="2:17">
      <c r="B119" s="788" t="s">
        <v>1150</v>
      </c>
      <c r="C119" s="1527"/>
      <c r="D119" s="1541"/>
      <c r="E119" s="799"/>
      <c r="F119" s="799"/>
      <c r="G119" s="790">
        <v>4</v>
      </c>
      <c r="H119" s="1663"/>
      <c r="I119" s="1664" t="s">
        <v>1151</v>
      </c>
      <c r="J119" s="1665"/>
    </row>
    <row r="120" spans="2:17">
      <c r="B120" s="791" t="s">
        <v>72</v>
      </c>
      <c r="C120" s="1528">
        <v>2998.5</v>
      </c>
      <c r="D120" s="777">
        <v>2985</v>
      </c>
      <c r="E120" s="777">
        <v>3150</v>
      </c>
      <c r="F120" s="777">
        <v>3503</v>
      </c>
      <c r="G120" s="777">
        <v>5323</v>
      </c>
      <c r="H120" s="777"/>
      <c r="I120" s="791"/>
      <c r="J120" s="777"/>
    </row>
    <row r="121" spans="2:17">
      <c r="B121" s="109" t="s">
        <v>1152</v>
      </c>
      <c r="C121" s="109"/>
      <c r="D121" s="109"/>
      <c r="E121" s="100"/>
      <c r="F121" s="100"/>
      <c r="G121" s="100"/>
      <c r="H121" s="100"/>
    </row>
    <row r="122" spans="2:17" ht="15" customHeight="1">
      <c r="B122" s="109" t="s">
        <v>1153</v>
      </c>
      <c r="C122" s="109"/>
      <c r="D122" s="109"/>
      <c r="E122" s="100"/>
      <c r="F122" s="100"/>
      <c r="G122" s="100"/>
      <c r="H122" s="100"/>
    </row>
    <row r="123" spans="2:17">
      <c r="B123" s="49" t="s">
        <v>2260</v>
      </c>
      <c r="C123" s="109"/>
      <c r="D123" s="109"/>
      <c r="E123" s="100"/>
      <c r="F123" s="100"/>
      <c r="G123" s="100"/>
      <c r="H123" s="100"/>
    </row>
    <row r="124" spans="2:17" ht="15" customHeight="1">
      <c r="B124" s="100"/>
      <c r="C124" s="800"/>
      <c r="D124" s="801"/>
      <c r="E124" s="100"/>
      <c r="F124" s="100"/>
      <c r="G124" s="100"/>
      <c r="H124" s="100"/>
    </row>
    <row r="126" spans="2:17" ht="15.75">
      <c r="B126" s="1046" t="s">
        <v>384</v>
      </c>
      <c r="D126" s="802"/>
      <c r="E126" s="108"/>
      <c r="N126" s="1046" t="s">
        <v>650</v>
      </c>
    </row>
    <row r="127" spans="2:17" ht="15.75">
      <c r="B127" s="98" t="s">
        <v>66</v>
      </c>
      <c r="D127" s="108"/>
      <c r="E127" s="108"/>
      <c r="N127" s="98" t="s">
        <v>2</v>
      </c>
    </row>
    <row r="128" spans="2:17">
      <c r="B128" s="281"/>
      <c r="C128" s="1527">
        <v>2021</v>
      </c>
      <c r="D128" s="752">
        <v>2017</v>
      </c>
      <c r="E128" s="752">
        <v>2012</v>
      </c>
      <c r="F128" s="159">
        <v>2008</v>
      </c>
      <c r="G128" s="159">
        <v>2004</v>
      </c>
      <c r="H128" s="159">
        <v>2000</v>
      </c>
      <c r="I128" s="281"/>
      <c r="J128" s="281"/>
      <c r="N128" s="798"/>
      <c r="O128" s="770">
        <v>2021</v>
      </c>
      <c r="P128" s="1546"/>
      <c r="Q128" s="186"/>
    </row>
    <row r="129" spans="2:17" ht="23.25">
      <c r="B129" s="803" t="s">
        <v>1154</v>
      </c>
      <c r="C129" s="1530">
        <v>7234.6</v>
      </c>
      <c r="D129" s="1542">
        <v>7975</v>
      </c>
      <c r="E129" s="1666">
        <v>11532</v>
      </c>
      <c r="F129" s="1666">
        <v>12146</v>
      </c>
      <c r="G129" s="1666">
        <v>11310</v>
      </c>
      <c r="H129" s="1666">
        <v>12341</v>
      </c>
      <c r="I129" s="1667" t="s">
        <v>1155</v>
      </c>
      <c r="J129" s="1667"/>
      <c r="N129" s="806" t="s">
        <v>1154</v>
      </c>
      <c r="O129" s="804">
        <v>1528</v>
      </c>
      <c r="P129" s="1542"/>
      <c r="Q129" s="186"/>
    </row>
    <row r="130" spans="2:17" ht="23.25">
      <c r="B130" s="807" t="s">
        <v>1156</v>
      </c>
      <c r="C130" s="1531">
        <v>2930.6</v>
      </c>
      <c r="D130" s="1543">
        <v>3423</v>
      </c>
      <c r="E130" s="1668">
        <v>3428</v>
      </c>
      <c r="F130" s="1668">
        <v>3773</v>
      </c>
      <c r="G130" s="1668" t="s">
        <v>79</v>
      </c>
      <c r="H130" s="1668" t="s">
        <v>79</v>
      </c>
      <c r="I130" s="1669" t="s">
        <v>1157</v>
      </c>
      <c r="J130" s="1662"/>
      <c r="N130" s="807" t="s">
        <v>1156</v>
      </c>
      <c r="O130" s="808">
        <v>686</v>
      </c>
      <c r="P130" s="1543"/>
      <c r="Q130" s="186"/>
    </row>
    <row r="131" spans="2:17">
      <c r="B131" s="807" t="s">
        <v>1158</v>
      </c>
      <c r="C131" s="1531">
        <v>1189.4000000000001</v>
      </c>
      <c r="D131" s="1543">
        <v>1316</v>
      </c>
      <c r="E131" s="1668" t="s">
        <v>79</v>
      </c>
      <c r="F131" s="1668" t="s">
        <v>79</v>
      </c>
      <c r="G131" s="1668" t="s">
        <v>79</v>
      </c>
      <c r="H131" s="1668" t="s">
        <v>79</v>
      </c>
      <c r="I131" s="1669" t="s">
        <v>1159</v>
      </c>
      <c r="J131" s="1662"/>
      <c r="N131" s="807" t="s">
        <v>1158</v>
      </c>
      <c r="O131" s="808">
        <v>658</v>
      </c>
      <c r="P131" s="1543"/>
      <c r="Q131" s="186"/>
    </row>
    <row r="132" spans="2:17" ht="15" customHeight="1">
      <c r="B132" s="807" t="s">
        <v>1160</v>
      </c>
      <c r="C132" s="1531">
        <v>498.1</v>
      </c>
      <c r="D132" s="1543">
        <v>492</v>
      </c>
      <c r="E132" s="1668">
        <v>656</v>
      </c>
      <c r="F132" s="1668">
        <v>635</v>
      </c>
      <c r="G132" s="1668"/>
      <c r="H132" s="1668"/>
      <c r="I132" s="1669" t="s">
        <v>1161</v>
      </c>
      <c r="J132" s="1662"/>
      <c r="N132" s="807" t="s">
        <v>1160</v>
      </c>
      <c r="O132" s="808">
        <v>356</v>
      </c>
      <c r="P132" s="1543"/>
      <c r="Q132" s="186"/>
    </row>
    <row r="133" spans="2:17" ht="15" customHeight="1">
      <c r="B133" s="807" t="s">
        <v>1162</v>
      </c>
      <c r="C133" s="1531">
        <v>341.9</v>
      </c>
      <c r="D133" s="1543">
        <v>451</v>
      </c>
      <c r="E133" s="1668" t="s">
        <v>79</v>
      </c>
      <c r="F133" s="1668" t="s">
        <v>79</v>
      </c>
      <c r="G133" s="1668" t="s">
        <v>79</v>
      </c>
      <c r="H133" s="1668" t="s">
        <v>79</v>
      </c>
      <c r="I133" s="1669" t="s">
        <v>1163</v>
      </c>
      <c r="J133" s="1662"/>
      <c r="N133" s="807" t="s">
        <v>1162</v>
      </c>
      <c r="O133" s="808">
        <v>352</v>
      </c>
      <c r="P133" s="1543"/>
      <c r="Q133" s="186"/>
    </row>
    <row r="134" spans="2:17">
      <c r="B134" s="807" t="s">
        <v>1164</v>
      </c>
      <c r="C134" s="1531">
        <v>191.6</v>
      </c>
      <c r="D134" s="1543">
        <v>183</v>
      </c>
      <c r="E134" s="1668">
        <v>280</v>
      </c>
      <c r="F134" s="1668">
        <v>354</v>
      </c>
      <c r="G134" s="1668" t="s">
        <v>79</v>
      </c>
      <c r="H134" s="1668" t="s">
        <v>79</v>
      </c>
      <c r="I134" s="1669" t="s">
        <v>1165</v>
      </c>
      <c r="J134" s="1662"/>
      <c r="N134" s="807" t="s">
        <v>1164</v>
      </c>
      <c r="O134" s="808">
        <v>395</v>
      </c>
      <c r="P134" s="1543"/>
      <c r="Q134" s="186"/>
    </row>
    <row r="135" spans="2:17">
      <c r="B135" s="803" t="s">
        <v>1166</v>
      </c>
      <c r="C135" s="1530">
        <v>2079.8000000000002</v>
      </c>
      <c r="D135" s="1542">
        <v>2047</v>
      </c>
      <c r="E135" s="1666" t="s">
        <v>79</v>
      </c>
      <c r="F135" s="1666" t="s">
        <v>79</v>
      </c>
      <c r="G135" s="1666" t="s">
        <v>79</v>
      </c>
      <c r="H135" s="1666" t="s">
        <v>79</v>
      </c>
      <c r="I135" s="1667" t="s">
        <v>1167</v>
      </c>
      <c r="J135" s="1667"/>
      <c r="N135" s="803" t="s">
        <v>1166</v>
      </c>
      <c r="O135" s="804">
        <v>842</v>
      </c>
      <c r="P135" s="1542"/>
      <c r="Q135" s="186"/>
    </row>
    <row r="136" spans="2:17">
      <c r="B136" s="807" t="s">
        <v>1168</v>
      </c>
      <c r="C136" s="1531">
        <v>1102.9000000000001</v>
      </c>
      <c r="D136" s="1543">
        <v>1133</v>
      </c>
      <c r="E136" s="1666"/>
      <c r="F136" s="1666"/>
      <c r="G136" s="1666"/>
      <c r="H136" s="1666"/>
      <c r="I136" s="1669" t="s">
        <v>1169</v>
      </c>
      <c r="J136" s="1669"/>
      <c r="N136" s="807" t="s">
        <v>1168</v>
      </c>
      <c r="O136" s="808">
        <v>707</v>
      </c>
      <c r="P136" s="1543"/>
      <c r="Q136" s="186"/>
    </row>
    <row r="137" spans="2:17">
      <c r="B137" s="807" t="s">
        <v>1170</v>
      </c>
      <c r="C137" s="1531">
        <v>977</v>
      </c>
      <c r="D137" s="1543">
        <v>914</v>
      </c>
      <c r="E137" s="1666"/>
      <c r="F137" s="1666"/>
      <c r="G137" s="1666"/>
      <c r="H137" s="1666"/>
      <c r="I137" s="1669" t="s">
        <v>1171</v>
      </c>
      <c r="J137" s="1669"/>
      <c r="N137" s="807" t="s">
        <v>1170</v>
      </c>
      <c r="O137" s="808">
        <v>693</v>
      </c>
      <c r="P137" s="1543"/>
      <c r="Q137" s="186"/>
    </row>
    <row r="138" spans="2:17">
      <c r="B138" s="803" t="s">
        <v>1172</v>
      </c>
      <c r="C138" s="1530">
        <v>83.7</v>
      </c>
      <c r="D138" s="1542">
        <v>121</v>
      </c>
      <c r="E138" s="1666">
        <v>197</v>
      </c>
      <c r="F138" s="1666">
        <v>210</v>
      </c>
      <c r="G138" s="1666">
        <v>245</v>
      </c>
      <c r="H138" s="1666" t="s">
        <v>79</v>
      </c>
      <c r="I138" s="1670" t="s">
        <v>1173</v>
      </c>
      <c r="J138" s="1662"/>
      <c r="N138" s="803" t="s">
        <v>1172</v>
      </c>
      <c r="O138" s="804">
        <v>96</v>
      </c>
      <c r="P138" s="1542"/>
      <c r="Q138" s="186"/>
    </row>
    <row r="139" spans="2:17">
      <c r="B139" s="803" t="s">
        <v>1174</v>
      </c>
      <c r="C139" s="1530">
        <v>178.6</v>
      </c>
      <c r="D139" s="1542">
        <v>202</v>
      </c>
      <c r="E139" s="1666">
        <v>274</v>
      </c>
      <c r="F139" s="1666">
        <v>289</v>
      </c>
      <c r="G139" s="1666">
        <v>325</v>
      </c>
      <c r="H139" s="1666" t="s">
        <v>79</v>
      </c>
      <c r="I139" s="1670" t="s">
        <v>1175</v>
      </c>
      <c r="J139" s="1662"/>
      <c r="N139" s="803" t="s">
        <v>1174</v>
      </c>
      <c r="O139" s="804">
        <v>264</v>
      </c>
      <c r="P139" s="1542"/>
      <c r="Q139" s="186"/>
    </row>
    <row r="140" spans="2:17">
      <c r="B140" s="803" t="s">
        <v>313</v>
      </c>
      <c r="C140" s="1530">
        <v>2023.2</v>
      </c>
      <c r="D140" s="1542">
        <v>1829</v>
      </c>
      <c r="E140" s="1666">
        <v>2180</v>
      </c>
      <c r="F140" s="1666">
        <v>2258</v>
      </c>
      <c r="G140" s="1666">
        <v>2519</v>
      </c>
      <c r="H140" s="1666">
        <v>3349</v>
      </c>
      <c r="I140" s="1671" t="s">
        <v>1176</v>
      </c>
      <c r="J140" s="1662"/>
      <c r="N140" s="803" t="s">
        <v>313</v>
      </c>
      <c r="O140" s="804">
        <v>250</v>
      </c>
      <c r="P140" s="1542"/>
      <c r="Q140" s="186"/>
    </row>
    <row r="141" spans="2:17">
      <c r="B141" s="807" t="s">
        <v>1177</v>
      </c>
      <c r="C141" s="1531">
        <v>1001.8</v>
      </c>
      <c r="D141" s="1543">
        <v>988</v>
      </c>
      <c r="E141" s="1668">
        <v>1138</v>
      </c>
      <c r="F141" s="1668">
        <v>1351</v>
      </c>
      <c r="G141" s="1668" t="s">
        <v>79</v>
      </c>
      <c r="H141" s="1668" t="s">
        <v>79</v>
      </c>
      <c r="I141" s="1670" t="s">
        <v>1171</v>
      </c>
      <c r="J141" s="1672"/>
      <c r="N141" s="807" t="s">
        <v>1177</v>
      </c>
      <c r="O141" s="808">
        <v>196</v>
      </c>
      <c r="P141" s="1543"/>
      <c r="Q141" s="186"/>
    </row>
    <row r="142" spans="2:17">
      <c r="B142" s="807" t="s">
        <v>1168</v>
      </c>
      <c r="C142" s="1531">
        <v>1021.4</v>
      </c>
      <c r="D142" s="1543">
        <v>840</v>
      </c>
      <c r="E142" s="1668">
        <v>1042</v>
      </c>
      <c r="F142" s="1668">
        <v>907</v>
      </c>
      <c r="G142" s="1668" t="s">
        <v>79</v>
      </c>
      <c r="H142" s="1668" t="s">
        <v>79</v>
      </c>
      <c r="I142" s="1670" t="s">
        <v>1169</v>
      </c>
      <c r="J142" s="1672"/>
      <c r="N142" s="807" t="s">
        <v>1168</v>
      </c>
      <c r="O142" s="808">
        <v>178</v>
      </c>
      <c r="P142" s="1543"/>
      <c r="Q142" s="186"/>
    </row>
    <row r="143" spans="2:17" ht="34.5">
      <c r="B143" s="803" t="s">
        <v>1178</v>
      </c>
      <c r="C143" s="1530">
        <v>312.8</v>
      </c>
      <c r="D143" s="1542">
        <v>684</v>
      </c>
      <c r="E143" s="1666">
        <v>724</v>
      </c>
      <c r="F143" s="1666">
        <v>1203</v>
      </c>
      <c r="G143" s="1666">
        <v>2537</v>
      </c>
      <c r="H143" s="1666"/>
      <c r="I143" s="1670" t="s">
        <v>1179</v>
      </c>
      <c r="J143" s="1670"/>
      <c r="K143" s="186"/>
      <c r="N143" s="803" t="s">
        <v>1178</v>
      </c>
      <c r="O143" s="804">
        <v>185</v>
      </c>
      <c r="P143" s="1542"/>
      <c r="Q143" s="186"/>
    </row>
    <row r="144" spans="2:17" ht="23.25">
      <c r="B144" s="803" t="s">
        <v>1180</v>
      </c>
      <c r="C144" s="1530">
        <v>858.80000000000007</v>
      </c>
      <c r="D144" s="1542">
        <v>974</v>
      </c>
      <c r="E144" s="1666">
        <v>873</v>
      </c>
      <c r="F144" s="1666">
        <v>955</v>
      </c>
      <c r="G144" s="1666">
        <v>1049</v>
      </c>
      <c r="H144" s="1666">
        <v>1359</v>
      </c>
      <c r="I144" s="1673" t="s">
        <v>1181</v>
      </c>
      <c r="J144" s="1672"/>
      <c r="N144" s="803" t="s">
        <v>1180</v>
      </c>
      <c r="O144" s="804">
        <v>668</v>
      </c>
      <c r="P144" s="1542"/>
      <c r="Q144" s="186"/>
    </row>
    <row r="145" spans="2:17">
      <c r="B145" s="809" t="s">
        <v>1182</v>
      </c>
      <c r="C145" s="1530">
        <v>3979.8</v>
      </c>
      <c r="D145" s="1542">
        <v>3814</v>
      </c>
      <c r="E145" s="1674">
        <v>5972</v>
      </c>
      <c r="F145" s="1674">
        <v>5537</v>
      </c>
      <c r="G145" s="1674">
        <v>7535</v>
      </c>
      <c r="H145" s="1674">
        <v>7642</v>
      </c>
      <c r="I145" s="1675" t="s">
        <v>1183</v>
      </c>
      <c r="J145" s="1675"/>
      <c r="N145" s="809" t="s">
        <v>1182</v>
      </c>
      <c r="O145" s="804">
        <v>875</v>
      </c>
      <c r="P145" s="1542"/>
      <c r="Q145" s="186"/>
    </row>
    <row r="146" spans="2:17">
      <c r="B146" s="791" t="s">
        <v>1184</v>
      </c>
      <c r="C146" s="777">
        <v>17159.900000000001</v>
      </c>
      <c r="D146" s="777">
        <v>18613</v>
      </c>
      <c r="E146" s="777">
        <v>21753</v>
      </c>
      <c r="F146" s="777">
        <v>22597</v>
      </c>
      <c r="G146" s="777">
        <v>25520</v>
      </c>
      <c r="H146" s="777">
        <v>24690</v>
      </c>
      <c r="I146" s="791" t="s">
        <v>1185</v>
      </c>
      <c r="J146" s="777"/>
      <c r="N146" s="791" t="s">
        <v>72</v>
      </c>
      <c r="O146" s="777">
        <v>1536</v>
      </c>
      <c r="P146" s="1541"/>
      <c r="Q146" s="186"/>
    </row>
    <row r="147" spans="2:17">
      <c r="B147" s="1753" t="s">
        <v>1186</v>
      </c>
      <c r="C147" s="1753"/>
      <c r="D147" s="1753"/>
      <c r="E147" s="810"/>
      <c r="F147" s="810"/>
      <c r="G147" s="810"/>
      <c r="H147" s="811"/>
      <c r="I147" s="812"/>
      <c r="N147" s="49" t="s">
        <v>2268</v>
      </c>
    </row>
    <row r="148" spans="2:17">
      <c r="B148" s="49" t="s">
        <v>2268</v>
      </c>
      <c r="C148" s="810"/>
      <c r="D148" s="810"/>
      <c r="E148" s="810"/>
      <c r="F148" s="810"/>
      <c r="G148" s="810"/>
      <c r="H148" s="811"/>
      <c r="I148" s="812"/>
    </row>
    <row r="149" spans="2:17">
      <c r="B149" s="813"/>
      <c r="C149" s="810"/>
      <c r="D149" s="810"/>
      <c r="E149" s="810"/>
      <c r="F149" s="810"/>
      <c r="G149" s="810"/>
      <c r="H149" s="811"/>
      <c r="I149" s="812"/>
    </row>
    <row r="150" spans="2:17">
      <c r="B150" s="813"/>
      <c r="C150" s="810"/>
      <c r="D150" s="810"/>
      <c r="E150" s="810"/>
      <c r="F150" s="810"/>
      <c r="G150" s="810"/>
      <c r="H150" s="811"/>
      <c r="I150" s="812"/>
    </row>
    <row r="151" spans="2:17" ht="15.75">
      <c r="B151" s="1046" t="s">
        <v>1187</v>
      </c>
      <c r="C151" s="810"/>
      <c r="D151" s="810"/>
      <c r="E151" s="810"/>
      <c r="F151" s="810"/>
      <c r="G151" s="810"/>
      <c r="H151" s="811"/>
      <c r="I151" s="812"/>
    </row>
    <row r="152" spans="2:17">
      <c r="B152" s="98" t="s">
        <v>66</v>
      </c>
      <c r="C152" s="810"/>
      <c r="D152" s="814"/>
      <c r="E152" s="814"/>
      <c r="F152" s="814"/>
      <c r="G152" s="814"/>
      <c r="H152" s="815"/>
      <c r="I152" s="817"/>
    </row>
    <row r="153" spans="2:17">
      <c r="B153" s="1509"/>
      <c r="C153" s="770">
        <v>2021</v>
      </c>
      <c r="D153" s="770">
        <v>2017</v>
      </c>
      <c r="E153" s="1510">
        <v>2012</v>
      </c>
      <c r="F153" s="1510">
        <v>2008</v>
      </c>
      <c r="G153" s="1510">
        <v>2004</v>
      </c>
      <c r="H153" s="1534">
        <v>2000</v>
      </c>
      <c r="I153" s="1533"/>
      <c r="J153" s="1533"/>
    </row>
    <row r="154" spans="2:17">
      <c r="B154" s="818" t="s">
        <v>71</v>
      </c>
      <c r="C154" s="808">
        <v>15274.7</v>
      </c>
      <c r="D154" s="814">
        <v>16095</v>
      </c>
      <c r="E154" s="814">
        <v>19777</v>
      </c>
      <c r="F154" s="814">
        <v>20716</v>
      </c>
      <c r="G154" s="814" t="s">
        <v>79</v>
      </c>
      <c r="H154" s="814" t="s">
        <v>79</v>
      </c>
      <c r="I154" s="816" t="s">
        <v>1188</v>
      </c>
      <c r="J154" s="817"/>
    </row>
    <row r="155" spans="2:17" ht="15" customHeight="1">
      <c r="B155" s="819" t="s">
        <v>1189</v>
      </c>
      <c r="C155" s="808">
        <v>1568.2</v>
      </c>
      <c r="D155" s="820">
        <v>1550</v>
      </c>
      <c r="E155" s="820">
        <v>1977</v>
      </c>
      <c r="F155" s="820">
        <v>1881</v>
      </c>
      <c r="G155" s="820" t="s">
        <v>79</v>
      </c>
      <c r="H155" s="820" t="s">
        <v>79</v>
      </c>
      <c r="I155" s="1547" t="s">
        <v>1190</v>
      </c>
      <c r="J155" s="1547"/>
    </row>
    <row r="156" spans="2:17">
      <c r="B156" s="821" t="s">
        <v>1191</v>
      </c>
      <c r="C156" s="808">
        <v>317</v>
      </c>
      <c r="D156" s="810">
        <v>969</v>
      </c>
      <c r="E156" s="810" t="s">
        <v>79</v>
      </c>
      <c r="F156" s="810" t="s">
        <v>79</v>
      </c>
      <c r="G156" s="810" t="s">
        <v>79</v>
      </c>
      <c r="H156" s="810" t="s">
        <v>79</v>
      </c>
      <c r="I156" s="1548" t="s">
        <v>1192</v>
      </c>
      <c r="J156" s="1548"/>
    </row>
    <row r="157" spans="2:17" ht="15" customHeight="1">
      <c r="B157" s="791" t="s">
        <v>1184</v>
      </c>
      <c r="C157" s="777">
        <v>17159.900000000001</v>
      </c>
      <c r="D157" s="777">
        <v>18613</v>
      </c>
      <c r="E157" s="777">
        <v>21753</v>
      </c>
      <c r="F157" s="777">
        <v>22597</v>
      </c>
      <c r="G157" s="777">
        <v>25520</v>
      </c>
      <c r="H157" s="777">
        <v>24690</v>
      </c>
      <c r="I157" s="1549" t="s">
        <v>1185</v>
      </c>
      <c r="J157" s="1549"/>
    </row>
    <row r="158" spans="2:17">
      <c r="B158" s="13" t="s">
        <v>2269</v>
      </c>
      <c r="C158" s="115"/>
      <c r="D158" s="115"/>
    </row>
    <row r="159" spans="2:17">
      <c r="B159" s="115"/>
      <c r="C159" s="822"/>
      <c r="D159" s="115"/>
    </row>
    <row r="160" spans="2:17">
      <c r="B160" s="826"/>
      <c r="C160" s="823"/>
      <c r="D160" s="823"/>
      <c r="E160" s="823"/>
      <c r="F160" s="823"/>
      <c r="G160" s="823"/>
      <c r="H160" s="824"/>
      <c r="I160" s="825"/>
      <c r="J160" s="825"/>
      <c r="K160" s="186"/>
      <c r="L160" s="186"/>
      <c r="M160" s="186"/>
      <c r="N160" s="186"/>
    </row>
    <row r="161" spans="2:14" ht="15.75">
      <c r="B161" s="190" t="s">
        <v>1193</v>
      </c>
      <c r="C161" s="105"/>
      <c r="D161" s="105"/>
      <c r="E161" s="105"/>
      <c r="F161" s="105"/>
      <c r="K161" s="186"/>
      <c r="L161" s="186"/>
      <c r="M161" s="186"/>
      <c r="N161" s="186"/>
    </row>
    <row r="162" spans="2:14" ht="15.75">
      <c r="B162" s="116" t="s">
        <v>1194</v>
      </c>
      <c r="C162" s="105"/>
      <c r="D162" s="105"/>
      <c r="E162" s="105"/>
      <c r="F162" s="105"/>
      <c r="K162" s="186"/>
      <c r="L162" s="186"/>
      <c r="M162" s="186"/>
      <c r="N162" s="186"/>
    </row>
    <row r="163" spans="2:14">
      <c r="B163" s="281"/>
      <c r="C163" s="1536" t="s">
        <v>2270</v>
      </c>
      <c r="D163" s="1536"/>
      <c r="E163" s="1536" t="s">
        <v>1195</v>
      </c>
      <c r="F163" s="1536"/>
      <c r="G163" s="1536" t="s">
        <v>1196</v>
      </c>
      <c r="H163" s="1536"/>
      <c r="I163" s="1536" t="s">
        <v>1197</v>
      </c>
      <c r="J163" s="1536"/>
      <c r="K163" s="281"/>
      <c r="L163" s="186"/>
      <c r="M163" s="186"/>
      <c r="N163" s="186"/>
    </row>
    <row r="164" spans="2:14">
      <c r="B164" s="1511"/>
      <c r="C164" s="9">
        <v>1</v>
      </c>
      <c r="D164" s="9">
        <v>2</v>
      </c>
      <c r="E164" s="9">
        <v>1</v>
      </c>
      <c r="F164" s="9">
        <v>2</v>
      </c>
      <c r="G164" s="9">
        <v>1</v>
      </c>
      <c r="H164" s="9">
        <v>2</v>
      </c>
      <c r="I164" s="9">
        <v>1</v>
      </c>
      <c r="J164" s="9">
        <v>2</v>
      </c>
      <c r="K164" s="1535"/>
      <c r="L164" s="186"/>
      <c r="M164" s="186"/>
      <c r="N164" s="186"/>
    </row>
    <row r="165" spans="2:14" ht="22.5" customHeight="1">
      <c r="B165" s="827" t="s">
        <v>949</v>
      </c>
      <c r="C165" s="828">
        <v>812.14700000000005</v>
      </c>
      <c r="D165" s="829">
        <v>621.94100000000003</v>
      </c>
      <c r="E165" s="828">
        <v>985</v>
      </c>
      <c r="F165" s="829">
        <v>737.8</v>
      </c>
      <c r="G165" s="828">
        <v>1188.3</v>
      </c>
      <c r="H165" s="829">
        <v>393.3</v>
      </c>
      <c r="I165" s="829">
        <v>1165.2</v>
      </c>
      <c r="J165" s="829">
        <v>372.5</v>
      </c>
      <c r="K165" s="827" t="s">
        <v>1198</v>
      </c>
      <c r="L165" s="186"/>
      <c r="M165" s="186"/>
      <c r="N165" s="186"/>
    </row>
    <row r="166" spans="2:14">
      <c r="B166" s="830" t="s">
        <v>1199</v>
      </c>
      <c r="C166" s="831">
        <v>127</v>
      </c>
      <c r="D166" s="832">
        <v>103</v>
      </c>
      <c r="E166" s="831">
        <v>182.8</v>
      </c>
      <c r="F166" s="832">
        <v>123</v>
      </c>
      <c r="G166" s="831">
        <v>284.7</v>
      </c>
      <c r="H166" s="832">
        <v>20.7</v>
      </c>
      <c r="I166" s="832">
        <v>264.8</v>
      </c>
      <c r="J166" s="832">
        <v>29.8</v>
      </c>
      <c r="K166" s="830" t="s">
        <v>1200</v>
      </c>
      <c r="L166" s="186"/>
      <c r="M166" s="186"/>
      <c r="N166" s="186"/>
    </row>
    <row r="167" spans="2:14">
      <c r="B167" s="830" t="s">
        <v>175</v>
      </c>
      <c r="C167" s="831">
        <v>48.337000000000003</v>
      </c>
      <c r="D167" s="832">
        <v>42.212000000000003</v>
      </c>
      <c r="E167" s="831">
        <v>59.2</v>
      </c>
      <c r="F167" s="832">
        <v>49.5</v>
      </c>
      <c r="G167" s="831">
        <v>95.3</v>
      </c>
      <c r="H167" s="832">
        <v>31.5</v>
      </c>
      <c r="I167" s="832">
        <v>96.5</v>
      </c>
      <c r="J167" s="832">
        <v>24.1</v>
      </c>
      <c r="K167" s="830" t="s">
        <v>175</v>
      </c>
      <c r="L167" s="186"/>
      <c r="M167" s="186"/>
      <c r="N167" s="186"/>
    </row>
    <row r="168" spans="2:14">
      <c r="B168" s="830" t="s">
        <v>1201</v>
      </c>
      <c r="C168" s="831">
        <v>99.016000000000005</v>
      </c>
      <c r="D168" s="832">
        <v>95.591999999999999</v>
      </c>
      <c r="E168" s="831">
        <v>115.6</v>
      </c>
      <c r="F168" s="832">
        <v>98.6</v>
      </c>
      <c r="G168" s="831">
        <v>100.6</v>
      </c>
      <c r="H168" s="832">
        <v>90.5</v>
      </c>
      <c r="I168" s="832">
        <v>96</v>
      </c>
      <c r="J168" s="832">
        <v>70.3</v>
      </c>
      <c r="K168" s="830" t="s">
        <v>1201</v>
      </c>
      <c r="L168" s="186"/>
      <c r="M168" s="186"/>
      <c r="N168" s="186"/>
    </row>
    <row r="169" spans="2:14" ht="22.5">
      <c r="B169" s="833" t="s">
        <v>1202</v>
      </c>
      <c r="C169" s="831">
        <v>42.691000000000003</v>
      </c>
      <c r="D169" s="832">
        <v>50.241</v>
      </c>
      <c r="E169" s="831">
        <v>63.5</v>
      </c>
      <c r="F169" s="832">
        <v>57.6</v>
      </c>
      <c r="G169" s="831">
        <v>87.5</v>
      </c>
      <c r="H169" s="832">
        <v>22.2</v>
      </c>
      <c r="I169" s="832">
        <v>86.6</v>
      </c>
      <c r="J169" s="832">
        <v>23.8</v>
      </c>
      <c r="K169" s="830" t="s">
        <v>495</v>
      </c>
      <c r="L169" s="186"/>
      <c r="M169" s="186"/>
      <c r="N169" s="186"/>
    </row>
    <row r="170" spans="2:14">
      <c r="B170" s="830" t="s">
        <v>181</v>
      </c>
      <c r="C170" s="831">
        <v>67.242999999999995</v>
      </c>
      <c r="D170" s="832">
        <v>49.816000000000003</v>
      </c>
      <c r="E170" s="831">
        <v>67.400000000000006</v>
      </c>
      <c r="F170" s="832">
        <v>57.9</v>
      </c>
      <c r="G170" s="831">
        <v>88.2</v>
      </c>
      <c r="H170" s="832">
        <v>75.5</v>
      </c>
      <c r="I170" s="832">
        <v>95.9</v>
      </c>
      <c r="J170" s="832">
        <v>97.7</v>
      </c>
      <c r="K170" s="830" t="s">
        <v>1203</v>
      </c>
      <c r="L170" s="186"/>
      <c r="M170" s="186"/>
      <c r="N170" s="186"/>
    </row>
    <row r="171" spans="2:14">
      <c r="B171" s="830" t="s">
        <v>180</v>
      </c>
      <c r="C171" s="831">
        <v>34.997999999999998</v>
      </c>
      <c r="D171" s="832">
        <v>28.09</v>
      </c>
      <c r="E171" s="831">
        <v>50</v>
      </c>
      <c r="F171" s="832">
        <v>50</v>
      </c>
      <c r="G171" s="831">
        <v>43.2</v>
      </c>
      <c r="H171" s="832">
        <v>28.1</v>
      </c>
      <c r="I171" s="832">
        <v>41.1</v>
      </c>
      <c r="J171" s="832">
        <v>14.7</v>
      </c>
      <c r="K171" s="830" t="s">
        <v>1204</v>
      </c>
      <c r="L171" s="186"/>
      <c r="M171" s="186"/>
      <c r="N171" s="186"/>
    </row>
    <row r="172" spans="2:14" ht="22.5">
      <c r="B172" s="830" t="s">
        <v>303</v>
      </c>
      <c r="C172" s="831">
        <v>16.526</v>
      </c>
      <c r="D172" s="832">
        <v>7.3639999999999999</v>
      </c>
      <c r="E172" s="831">
        <v>21.1</v>
      </c>
      <c r="F172" s="832">
        <v>12.8</v>
      </c>
      <c r="G172" s="831">
        <v>22.1</v>
      </c>
      <c r="H172" s="832">
        <v>13.1</v>
      </c>
      <c r="I172" s="832">
        <v>39</v>
      </c>
      <c r="J172" s="832">
        <v>14</v>
      </c>
      <c r="K172" s="830" t="s">
        <v>1205</v>
      </c>
      <c r="L172" s="186"/>
      <c r="M172" s="186"/>
    </row>
    <row r="173" spans="2:14">
      <c r="B173" s="830" t="s">
        <v>1206</v>
      </c>
      <c r="C173" s="831">
        <v>20.681000000000001</v>
      </c>
      <c r="D173" s="832">
        <v>8.6080000000000005</v>
      </c>
      <c r="E173" s="831">
        <v>22.4</v>
      </c>
      <c r="F173" s="832">
        <v>14.7</v>
      </c>
      <c r="G173" s="831">
        <v>14.6</v>
      </c>
      <c r="H173" s="832">
        <v>9.1999999999999993</v>
      </c>
      <c r="I173" s="832">
        <v>20.6</v>
      </c>
      <c r="J173" s="832">
        <v>9.9</v>
      </c>
      <c r="K173" s="830" t="s">
        <v>1137</v>
      </c>
      <c r="L173" s="186"/>
      <c r="M173" s="186"/>
      <c r="N173" s="186"/>
    </row>
    <row r="174" spans="2:14" ht="22.5">
      <c r="B174" s="830" t="s">
        <v>1207</v>
      </c>
      <c r="C174" s="831">
        <v>7.8040000000000003</v>
      </c>
      <c r="D174" s="832">
        <v>3.5259999999999998</v>
      </c>
      <c r="E174" s="831">
        <v>6</v>
      </c>
      <c r="F174" s="832">
        <v>4.3</v>
      </c>
      <c r="G174" s="831">
        <v>7.1</v>
      </c>
      <c r="H174" s="832">
        <v>0.6</v>
      </c>
      <c r="I174" s="832">
        <v>11.5</v>
      </c>
      <c r="J174" s="832">
        <v>1.9</v>
      </c>
      <c r="K174" s="830" t="s">
        <v>1207</v>
      </c>
      <c r="L174" s="186"/>
      <c r="M174" s="186"/>
      <c r="N174" s="186"/>
    </row>
    <row r="175" spans="2:14" ht="22.5">
      <c r="B175" s="830" t="s">
        <v>1208</v>
      </c>
      <c r="C175" s="834" t="s">
        <v>79</v>
      </c>
      <c r="D175" s="835" t="s">
        <v>79</v>
      </c>
      <c r="E175" s="834" t="s">
        <v>79</v>
      </c>
      <c r="F175" s="835" t="s">
        <v>79</v>
      </c>
      <c r="G175" s="831">
        <v>6.5</v>
      </c>
      <c r="H175" s="832">
        <v>11.2</v>
      </c>
      <c r="I175" s="832">
        <v>9.6999999999999993</v>
      </c>
      <c r="J175" s="832">
        <v>12.4</v>
      </c>
      <c r="K175" s="830" t="s">
        <v>1208</v>
      </c>
      <c r="L175" s="186"/>
      <c r="M175" s="186"/>
      <c r="N175" s="186"/>
    </row>
    <row r="176" spans="2:14">
      <c r="B176" s="830" t="s">
        <v>1209</v>
      </c>
      <c r="C176" s="831">
        <v>157</v>
      </c>
      <c r="D176" s="832">
        <v>70</v>
      </c>
      <c r="E176" s="831">
        <v>141</v>
      </c>
      <c r="F176" s="832">
        <v>67.3</v>
      </c>
      <c r="G176" s="831">
        <v>156.9</v>
      </c>
      <c r="H176" s="832">
        <v>30.6</v>
      </c>
      <c r="I176" s="832">
        <v>108.7</v>
      </c>
      <c r="J176" s="832">
        <v>17.3</v>
      </c>
      <c r="K176" s="830" t="s">
        <v>1210</v>
      </c>
      <c r="L176" s="186"/>
      <c r="M176" s="186"/>
      <c r="N176" s="186"/>
    </row>
    <row r="177" spans="2:14" ht="33.75" customHeight="1">
      <c r="B177" s="836" t="s">
        <v>1211</v>
      </c>
      <c r="C177" s="837">
        <v>164.59</v>
      </c>
      <c r="D177" s="838">
        <v>158.41300000000001</v>
      </c>
      <c r="E177" s="837">
        <v>218</v>
      </c>
      <c r="F177" s="838">
        <v>194.9</v>
      </c>
      <c r="G177" s="837">
        <v>281.7</v>
      </c>
      <c r="H177" s="838">
        <v>60.2</v>
      </c>
      <c r="I177" s="838">
        <v>294.89999999999998</v>
      </c>
      <c r="J177" s="838">
        <v>56.8</v>
      </c>
      <c r="K177" s="836" t="s">
        <v>1212</v>
      </c>
      <c r="M177" s="186"/>
      <c r="N177" s="186"/>
    </row>
    <row r="178" spans="2:14" ht="22.5">
      <c r="B178" s="827" t="s">
        <v>1146</v>
      </c>
      <c r="C178" s="828">
        <v>109</v>
      </c>
      <c r="D178" s="829">
        <v>165</v>
      </c>
      <c r="E178" s="828">
        <v>94</v>
      </c>
      <c r="F178" s="829">
        <v>128.4</v>
      </c>
      <c r="G178" s="828">
        <v>142.30000000000001</v>
      </c>
      <c r="H178" s="829">
        <v>185.4</v>
      </c>
      <c r="I178" s="829">
        <v>179.5</v>
      </c>
      <c r="J178" s="829">
        <v>85.9</v>
      </c>
      <c r="K178" s="827" t="s">
        <v>1147</v>
      </c>
    </row>
    <row r="179" spans="2:14">
      <c r="B179" s="839" t="s">
        <v>136</v>
      </c>
      <c r="C179" s="840">
        <v>26</v>
      </c>
      <c r="D179" s="841">
        <v>5</v>
      </c>
      <c r="E179" s="840">
        <v>40</v>
      </c>
      <c r="F179" s="841">
        <v>7</v>
      </c>
      <c r="G179" s="840">
        <v>20.2</v>
      </c>
      <c r="H179" s="841">
        <v>8.5</v>
      </c>
      <c r="I179" s="841">
        <v>29.5</v>
      </c>
      <c r="J179" s="841">
        <v>7.8</v>
      </c>
      <c r="K179" s="839" t="s">
        <v>1213</v>
      </c>
    </row>
    <row r="180" spans="2:14" ht="22.5" customHeight="1">
      <c r="B180" s="830" t="s">
        <v>169</v>
      </c>
      <c r="C180" s="831">
        <v>20</v>
      </c>
      <c r="D180" s="832">
        <v>20</v>
      </c>
      <c r="E180" s="831">
        <v>16.600000000000001</v>
      </c>
      <c r="F180" s="832">
        <v>19.600000000000001</v>
      </c>
      <c r="G180" s="831">
        <v>20.2</v>
      </c>
      <c r="H180" s="832">
        <v>33.799999999999997</v>
      </c>
      <c r="I180" s="832">
        <v>25.9</v>
      </c>
      <c r="J180" s="832">
        <v>42.9</v>
      </c>
      <c r="K180" s="830" t="s">
        <v>1214</v>
      </c>
    </row>
    <row r="181" spans="2:14">
      <c r="B181" s="830" t="s">
        <v>309</v>
      </c>
      <c r="C181" s="831">
        <v>11</v>
      </c>
      <c r="D181" s="1550">
        <v>0</v>
      </c>
      <c r="E181" s="831">
        <v>18</v>
      </c>
      <c r="F181" s="832">
        <v>2</v>
      </c>
      <c r="G181" s="831">
        <v>21.2</v>
      </c>
      <c r="H181" s="832">
        <v>9.1</v>
      </c>
      <c r="I181" s="832">
        <v>23.7</v>
      </c>
      <c r="J181" s="832">
        <v>3.8</v>
      </c>
      <c r="K181" s="830" t="s">
        <v>1215</v>
      </c>
    </row>
    <row r="182" spans="2:14">
      <c r="B182" s="830" t="s">
        <v>223</v>
      </c>
      <c r="C182" s="831">
        <v>11</v>
      </c>
      <c r="D182" s="835" t="s">
        <v>79</v>
      </c>
      <c r="E182" s="831">
        <v>12.8</v>
      </c>
      <c r="F182" s="832">
        <v>7.5</v>
      </c>
      <c r="G182" s="831">
        <v>22.1</v>
      </c>
      <c r="H182" s="832">
        <v>2.8</v>
      </c>
      <c r="I182" s="832">
        <v>21.9</v>
      </c>
      <c r="J182" s="832">
        <v>3.4</v>
      </c>
      <c r="K182" s="830" t="s">
        <v>223</v>
      </c>
    </row>
    <row r="183" spans="2:14" ht="22.5">
      <c r="B183" s="830" t="s">
        <v>171</v>
      </c>
      <c r="C183" s="831">
        <v>4</v>
      </c>
      <c r="D183" s="832">
        <v>1</v>
      </c>
      <c r="E183" s="831">
        <v>5</v>
      </c>
      <c r="F183" s="832">
        <v>0.9</v>
      </c>
      <c r="G183" s="831">
        <v>6.2</v>
      </c>
      <c r="H183" s="832">
        <v>4.5999999999999996</v>
      </c>
      <c r="I183" s="832">
        <v>9.1</v>
      </c>
      <c r="J183" s="832">
        <v>2.6</v>
      </c>
      <c r="K183" s="830" t="s">
        <v>1216</v>
      </c>
    </row>
    <row r="184" spans="2:14">
      <c r="B184" s="830" t="s">
        <v>80</v>
      </c>
      <c r="C184" s="831">
        <v>2</v>
      </c>
      <c r="D184" s="1550">
        <v>0</v>
      </c>
      <c r="E184" s="831">
        <v>3.7</v>
      </c>
      <c r="F184" s="832">
        <v>0.6</v>
      </c>
      <c r="G184" s="831">
        <v>5.7</v>
      </c>
      <c r="H184" s="832">
        <v>1.3</v>
      </c>
      <c r="I184" s="832">
        <v>8.3000000000000007</v>
      </c>
      <c r="J184" s="832">
        <v>3.2</v>
      </c>
      <c r="K184" s="830" t="s">
        <v>1217</v>
      </c>
    </row>
    <row r="185" spans="2:14">
      <c r="B185" s="830" t="s">
        <v>1218</v>
      </c>
      <c r="C185" s="831">
        <v>6</v>
      </c>
      <c r="D185" s="832">
        <v>14</v>
      </c>
      <c r="E185" s="831">
        <v>5.3</v>
      </c>
      <c r="F185" s="832">
        <v>13.3</v>
      </c>
      <c r="G185" s="831">
        <v>4.7</v>
      </c>
      <c r="H185" s="832">
        <v>13.6</v>
      </c>
      <c r="I185" s="832">
        <v>6.7</v>
      </c>
      <c r="J185" s="832">
        <v>11.9</v>
      </c>
      <c r="K185" s="830" t="s">
        <v>1219</v>
      </c>
    </row>
    <row r="186" spans="2:14">
      <c r="B186" s="830" t="s">
        <v>173</v>
      </c>
      <c r="C186" s="831">
        <v>3</v>
      </c>
      <c r="D186" s="835" t="s">
        <v>79</v>
      </c>
      <c r="E186" s="831">
        <v>4.9000000000000004</v>
      </c>
      <c r="F186" s="835" t="s">
        <v>79</v>
      </c>
      <c r="G186" s="831">
        <v>3</v>
      </c>
      <c r="H186" s="835" t="s">
        <v>79</v>
      </c>
      <c r="I186" s="832">
        <v>5.0999999999999996</v>
      </c>
      <c r="J186" s="832"/>
      <c r="K186" s="830" t="s">
        <v>173</v>
      </c>
    </row>
    <row r="187" spans="2:14">
      <c r="B187" s="830" t="s">
        <v>141</v>
      </c>
      <c r="C187" s="831">
        <v>1</v>
      </c>
      <c r="D187" s="832">
        <v>116</v>
      </c>
      <c r="E187" s="831">
        <v>3</v>
      </c>
      <c r="F187" s="832">
        <v>76.400000000000006</v>
      </c>
      <c r="G187" s="831">
        <v>3.3</v>
      </c>
      <c r="H187" s="832">
        <v>102.1</v>
      </c>
      <c r="I187" s="832">
        <v>3.4</v>
      </c>
      <c r="J187" s="832">
        <v>7.2</v>
      </c>
      <c r="K187" s="830" t="s">
        <v>1220</v>
      </c>
    </row>
    <row r="188" spans="2:14" ht="22.5" customHeight="1">
      <c r="B188" s="836" t="s">
        <v>1221</v>
      </c>
      <c r="C188" s="837">
        <v>24</v>
      </c>
      <c r="D188" s="838">
        <v>4</v>
      </c>
      <c r="E188" s="837">
        <v>14</v>
      </c>
      <c r="F188" s="1551" t="s">
        <v>79</v>
      </c>
      <c r="G188" s="837">
        <v>18</v>
      </c>
      <c r="H188" s="838">
        <v>3.5</v>
      </c>
      <c r="I188" s="842">
        <v>27.6</v>
      </c>
      <c r="J188" s="838">
        <v>2.1</v>
      </c>
      <c r="K188" s="836" t="s">
        <v>1222</v>
      </c>
    </row>
    <row r="189" spans="2:14" ht="22.5" customHeight="1">
      <c r="B189" s="827" t="s">
        <v>1223</v>
      </c>
      <c r="C189" s="828">
        <v>17</v>
      </c>
      <c r="D189" s="829">
        <v>4</v>
      </c>
      <c r="E189" s="828">
        <v>11</v>
      </c>
      <c r="F189" s="829">
        <v>2</v>
      </c>
      <c r="G189" s="828">
        <v>17.7</v>
      </c>
      <c r="H189" s="829">
        <v>6.2</v>
      </c>
      <c r="I189" s="829">
        <v>18.5</v>
      </c>
      <c r="J189" s="829">
        <v>1</v>
      </c>
      <c r="K189" s="827" t="s">
        <v>1224</v>
      </c>
    </row>
    <row r="190" spans="2:14">
      <c r="B190" s="115" t="s">
        <v>2272</v>
      </c>
      <c r="C190" s="115"/>
      <c r="D190" s="115"/>
      <c r="E190" s="115"/>
      <c r="F190" s="115"/>
    </row>
    <row r="191" spans="2:14">
      <c r="B191" s="115" t="s">
        <v>2271</v>
      </c>
    </row>
    <row r="192" spans="2:14">
      <c r="B192" s="115" t="s">
        <v>1225</v>
      </c>
    </row>
    <row r="193" spans="2:7">
      <c r="B193" s="115" t="s">
        <v>1226</v>
      </c>
    </row>
    <row r="194" spans="2:7">
      <c r="B194" s="115" t="s">
        <v>1227</v>
      </c>
    </row>
    <row r="195" spans="2:7">
      <c r="B195" s="49" t="s">
        <v>2260</v>
      </c>
      <c r="C195" s="115"/>
      <c r="D195" s="115"/>
      <c r="E195" s="115"/>
      <c r="F195" s="115"/>
    </row>
    <row r="196" spans="2:7">
      <c r="B196" s="350"/>
    </row>
    <row r="200" spans="2:7" ht="15.75">
      <c r="B200" s="1046" t="s">
        <v>1985</v>
      </c>
    </row>
    <row r="201" spans="2:7" ht="15.75">
      <c r="B201" s="108"/>
    </row>
    <row r="202" spans="2:7">
      <c r="B202" s="1382" t="s">
        <v>683</v>
      </c>
    </row>
    <row r="203" spans="2:7">
      <c r="B203" s="1553" t="s">
        <v>1103</v>
      </c>
      <c r="C203" s="778"/>
      <c r="D203" s="778"/>
      <c r="E203" s="778"/>
    </row>
    <row r="204" spans="2:7">
      <c r="B204" s="1382" t="s">
        <v>2273</v>
      </c>
      <c r="C204" s="778"/>
      <c r="D204" s="778"/>
      <c r="E204" s="778"/>
    </row>
    <row r="205" spans="2:7">
      <c r="B205" s="1382"/>
      <c r="C205" s="778"/>
      <c r="D205" s="778"/>
      <c r="E205" s="778"/>
    </row>
    <row r="206" spans="2:7">
      <c r="B206" s="224" t="s">
        <v>1104</v>
      </c>
      <c r="C206" s="224"/>
      <c r="D206" s="1746" t="s">
        <v>761</v>
      </c>
      <c r="E206" s="1746"/>
      <c r="G206" s="350"/>
    </row>
    <row r="207" spans="2:7">
      <c r="B207" s="224" t="s">
        <v>1105</v>
      </c>
      <c r="C207" s="224"/>
      <c r="D207" s="228" t="s">
        <v>869</v>
      </c>
      <c r="E207" s="228" t="s">
        <v>1106</v>
      </c>
    </row>
    <row r="208" spans="2:7">
      <c r="B208" s="582"/>
      <c r="C208" s="582"/>
      <c r="D208" s="583"/>
      <c r="E208" s="583"/>
    </row>
    <row r="209" spans="2:5">
      <c r="B209" s="6" t="s">
        <v>72</v>
      </c>
      <c r="C209" s="6"/>
      <c r="D209" s="783">
        <v>2999</v>
      </c>
      <c r="E209" s="783">
        <v>100</v>
      </c>
    </row>
    <row r="210" spans="2:5">
      <c r="B210" s="779" t="s">
        <v>1088</v>
      </c>
      <c r="C210" s="779"/>
      <c r="D210" s="780">
        <v>211.1</v>
      </c>
      <c r="E210" s="781">
        <f>D210/$D$209*100</f>
        <v>7.0390130043347776</v>
      </c>
    </row>
    <row r="211" spans="2:5">
      <c r="B211" s="779" t="s">
        <v>1089</v>
      </c>
      <c r="C211" s="779"/>
      <c r="D211" s="780">
        <v>244.3</v>
      </c>
      <c r="E211" s="781">
        <f t="shared" ref="E211:E224" si="1">D211/$D$209*100</f>
        <v>8.146048682894298</v>
      </c>
    </row>
    <row r="212" spans="2:5">
      <c r="B212" s="779" t="s">
        <v>1090</v>
      </c>
      <c r="C212" s="779"/>
      <c r="D212" s="780">
        <v>6</v>
      </c>
      <c r="E212" s="781" t="s">
        <v>824</v>
      </c>
    </row>
    <row r="213" spans="2:5">
      <c r="B213" s="779" t="s">
        <v>1091</v>
      </c>
      <c r="C213" s="779"/>
      <c r="D213" s="780">
        <v>29.1</v>
      </c>
      <c r="E213" s="781">
        <f t="shared" si="1"/>
        <v>0.97032344114704916</v>
      </c>
    </row>
    <row r="214" spans="2:5">
      <c r="B214" s="779" t="s">
        <v>1092</v>
      </c>
      <c r="C214" s="779"/>
      <c r="D214" s="780">
        <v>64.2</v>
      </c>
      <c r="E214" s="781">
        <f t="shared" si="1"/>
        <v>2.1407135711903971</v>
      </c>
    </row>
    <row r="215" spans="2:5">
      <c r="B215" s="779" t="s">
        <v>1093</v>
      </c>
      <c r="C215" s="779"/>
      <c r="D215" s="780">
        <v>76.3</v>
      </c>
      <c r="E215" s="781">
        <f t="shared" si="1"/>
        <v>2.5441813937979325</v>
      </c>
    </row>
    <row r="216" spans="2:5">
      <c r="B216" s="779" t="s">
        <v>1094</v>
      </c>
      <c r="C216" s="779"/>
      <c r="D216" s="781">
        <v>6.5</v>
      </c>
      <c r="E216" s="781" t="s">
        <v>824</v>
      </c>
    </row>
    <row r="217" spans="2:5">
      <c r="B217" s="779" t="s">
        <v>1095</v>
      </c>
      <c r="C217" s="779"/>
      <c r="D217" s="780">
        <v>520.79999999999995</v>
      </c>
      <c r="E217" s="781">
        <f t="shared" si="1"/>
        <v>17.36578859619873</v>
      </c>
    </row>
    <row r="218" spans="2:5">
      <c r="B218" s="779" t="s">
        <v>1096</v>
      </c>
      <c r="C218" s="779"/>
      <c r="D218" s="781">
        <v>1570.7</v>
      </c>
      <c r="E218" s="781">
        <f t="shared" si="1"/>
        <v>52.374124708236081</v>
      </c>
    </row>
    <row r="219" spans="2:5">
      <c r="B219" s="779" t="s">
        <v>1097</v>
      </c>
      <c r="C219" s="779"/>
      <c r="D219" s="780">
        <v>39</v>
      </c>
      <c r="E219" s="781">
        <f t="shared" si="1"/>
        <v>1.3004334778259419</v>
      </c>
    </row>
    <row r="220" spans="2:5">
      <c r="B220" s="779" t="s">
        <v>1098</v>
      </c>
      <c r="C220" s="779"/>
      <c r="D220" s="780">
        <v>3.7</v>
      </c>
      <c r="E220" s="781" t="s">
        <v>824</v>
      </c>
    </row>
    <row r="221" spans="2:5">
      <c r="B221" s="779" t="s">
        <v>1099</v>
      </c>
      <c r="C221" s="779"/>
      <c r="D221" s="780">
        <v>93.2</v>
      </c>
      <c r="E221" s="781">
        <f t="shared" si="1"/>
        <v>3.1077025675225074</v>
      </c>
    </row>
    <row r="222" spans="2:5">
      <c r="B222" s="779" t="s">
        <v>1100</v>
      </c>
      <c r="C222" s="779"/>
      <c r="D222" s="780">
        <v>30.2</v>
      </c>
      <c r="E222" s="781">
        <f t="shared" si="1"/>
        <v>1.0070023341113705</v>
      </c>
    </row>
    <row r="223" spans="2:5">
      <c r="B223" s="779" t="s">
        <v>1101</v>
      </c>
      <c r="C223" s="779"/>
      <c r="D223" s="780">
        <v>82.4</v>
      </c>
      <c r="E223" s="781">
        <f t="shared" si="1"/>
        <v>2.7475825275091696</v>
      </c>
    </row>
    <row r="224" spans="2:5">
      <c r="B224" s="779" t="s">
        <v>1102</v>
      </c>
      <c r="C224" s="779"/>
      <c r="D224" s="781">
        <v>21</v>
      </c>
      <c r="E224" s="781">
        <f t="shared" si="1"/>
        <v>0.70023341113704574</v>
      </c>
    </row>
    <row r="225" spans="2:7">
      <c r="D225" s="27"/>
    </row>
    <row r="226" spans="2:7">
      <c r="B226" s="724" t="s">
        <v>683</v>
      </c>
    </row>
    <row r="227" spans="2:7">
      <c r="B227" s="782" t="s">
        <v>760</v>
      </c>
    </row>
    <row r="228" spans="2:7">
      <c r="B228" s="724" t="s">
        <v>2276</v>
      </c>
    </row>
    <row r="229" spans="2:7">
      <c r="B229" s="724"/>
    </row>
    <row r="230" spans="2:7">
      <c r="B230" s="224" t="s">
        <v>867</v>
      </c>
      <c r="C230" s="224"/>
      <c r="D230" s="1746" t="s">
        <v>761</v>
      </c>
      <c r="E230" s="1746"/>
    </row>
    <row r="231" spans="2:7">
      <c r="B231" s="224" t="s">
        <v>868</v>
      </c>
      <c r="C231" s="224"/>
      <c r="D231" s="228" t="s">
        <v>869</v>
      </c>
      <c r="E231" s="228" t="s">
        <v>763</v>
      </c>
      <c r="G231" s="350"/>
    </row>
    <row r="232" spans="2:7">
      <c r="B232" s="582"/>
      <c r="C232" s="582"/>
      <c r="D232" s="583"/>
      <c r="E232" s="583"/>
    </row>
    <row r="233" spans="2:7">
      <c r="B233" s="224" t="s">
        <v>72</v>
      </c>
      <c r="C233" s="224"/>
      <c r="D233" s="783">
        <v>17159.900000000001</v>
      </c>
      <c r="E233" s="783">
        <v>100</v>
      </c>
    </row>
    <row r="234" spans="2:7">
      <c r="B234" s="779" t="s">
        <v>1088</v>
      </c>
      <c r="C234" s="779"/>
      <c r="D234" s="781">
        <v>1403.3</v>
      </c>
      <c r="E234" s="781">
        <f>D234/$D$233*100</f>
        <v>8.1777865838379</v>
      </c>
    </row>
    <row r="235" spans="2:7">
      <c r="B235" s="779" t="s">
        <v>1089</v>
      </c>
      <c r="C235" s="779"/>
      <c r="D235" s="781">
        <v>1455.4</v>
      </c>
      <c r="E235" s="781">
        <f t="shared" ref="E235:E247" si="2">D235/$D$233*100</f>
        <v>8.4814014067681054</v>
      </c>
    </row>
    <row r="236" spans="2:7">
      <c r="B236" s="779" t="s">
        <v>1107</v>
      </c>
      <c r="C236" s="779"/>
      <c r="D236" s="781">
        <v>455.3</v>
      </c>
      <c r="E236" s="781">
        <f t="shared" si="2"/>
        <v>2.6532788652614525</v>
      </c>
    </row>
    <row r="237" spans="2:7">
      <c r="B237" s="779" t="s">
        <v>1091</v>
      </c>
      <c r="C237" s="779"/>
      <c r="D237" s="781">
        <v>1073.2</v>
      </c>
      <c r="E237" s="781">
        <f t="shared" si="2"/>
        <v>6.2541156999749408</v>
      </c>
    </row>
    <row r="238" spans="2:7">
      <c r="B238" s="779" t="s">
        <v>1093</v>
      </c>
      <c r="C238" s="779"/>
      <c r="D238" s="781">
        <v>296.2</v>
      </c>
      <c r="E238" s="781">
        <f t="shared" si="2"/>
        <v>1.7261172850657636</v>
      </c>
    </row>
    <row r="239" spans="2:7">
      <c r="B239" s="779" t="s">
        <v>1094</v>
      </c>
      <c r="C239" s="1552"/>
      <c r="D239" s="781" t="s">
        <v>79</v>
      </c>
      <c r="E239" s="781" t="s">
        <v>79</v>
      </c>
    </row>
    <row r="240" spans="2:7">
      <c r="B240" s="779" t="s">
        <v>1095</v>
      </c>
      <c r="C240" s="779"/>
      <c r="D240" s="781">
        <v>4794.2</v>
      </c>
      <c r="E240" s="781">
        <f t="shared" si="2"/>
        <v>27.938391249366251</v>
      </c>
    </row>
    <row r="241" spans="2:5">
      <c r="B241" s="779" t="s">
        <v>1096</v>
      </c>
      <c r="C241" s="779"/>
      <c r="D241" s="781">
        <v>3265.8</v>
      </c>
      <c r="E241" s="781">
        <f t="shared" si="2"/>
        <v>19.031579438108611</v>
      </c>
    </row>
    <row r="242" spans="2:5">
      <c r="B242" s="779" t="s">
        <v>1097</v>
      </c>
      <c r="C242" s="779"/>
      <c r="D242" s="781">
        <v>460.9</v>
      </c>
      <c r="E242" s="781">
        <f t="shared" si="2"/>
        <v>2.6859130880716084</v>
      </c>
    </row>
    <row r="243" spans="2:5">
      <c r="B243" s="779" t="s">
        <v>1098</v>
      </c>
      <c r="C243" s="779"/>
      <c r="D243" s="781">
        <v>47.9</v>
      </c>
      <c r="E243" s="781" t="s">
        <v>824</v>
      </c>
    </row>
    <row r="244" spans="2:5">
      <c r="B244" s="779" t="s">
        <v>1099</v>
      </c>
      <c r="C244" s="779"/>
      <c r="D244" s="781">
        <v>384.5</v>
      </c>
      <c r="E244" s="781">
        <f t="shared" si="2"/>
        <v>2.240689048304477</v>
      </c>
    </row>
    <row r="245" spans="2:5">
      <c r="B245" s="779" t="s">
        <v>1100</v>
      </c>
      <c r="C245" s="779"/>
      <c r="D245" s="781" t="s">
        <v>79</v>
      </c>
      <c r="E245" s="781" t="s">
        <v>79</v>
      </c>
    </row>
    <row r="246" spans="2:5">
      <c r="B246" s="779" t="s">
        <v>1101</v>
      </c>
      <c r="C246" s="779"/>
      <c r="D246" s="781">
        <v>3005.7</v>
      </c>
      <c r="E246" s="781">
        <f t="shared" si="2"/>
        <v>17.515836339372605</v>
      </c>
    </row>
    <row r="247" spans="2:5">
      <c r="B247" s="779" t="s">
        <v>1102</v>
      </c>
      <c r="C247" s="779"/>
      <c r="D247" s="781">
        <v>135.5</v>
      </c>
      <c r="E247" s="781">
        <f t="shared" si="2"/>
        <v>0.78963164121003027</v>
      </c>
    </row>
    <row r="248" spans="2:5">
      <c r="D248" s="27"/>
      <c r="E248" s="784"/>
    </row>
    <row r="249" spans="2:5">
      <c r="B249" s="724" t="s">
        <v>683</v>
      </c>
      <c r="E249" s="784"/>
    </row>
    <row r="250" spans="2:5">
      <c r="B250" s="782" t="s">
        <v>1108</v>
      </c>
      <c r="E250" s="784"/>
    </row>
    <row r="251" spans="2:5">
      <c r="B251" s="724" t="s">
        <v>2275</v>
      </c>
      <c r="E251" s="784"/>
    </row>
    <row r="252" spans="2:5">
      <c r="B252" s="724"/>
      <c r="E252" s="784"/>
    </row>
    <row r="253" spans="2:5">
      <c r="B253" s="224" t="s">
        <v>73</v>
      </c>
      <c r="C253" s="224"/>
      <c r="D253" s="1746" t="s">
        <v>761</v>
      </c>
      <c r="E253" s="1746"/>
    </row>
    <row r="254" spans="2:5">
      <c r="B254" s="224"/>
      <c r="C254" s="224"/>
      <c r="D254" s="228" t="s">
        <v>762</v>
      </c>
      <c r="E254" s="228" t="s">
        <v>763</v>
      </c>
    </row>
    <row r="255" spans="2:5">
      <c r="B255" s="582"/>
      <c r="C255" s="582"/>
      <c r="D255" s="583"/>
      <c r="E255" s="583"/>
    </row>
    <row r="256" spans="2:5">
      <c r="B256" s="224" t="s">
        <v>72</v>
      </c>
      <c r="C256" s="224"/>
      <c r="D256" s="783">
        <v>2815</v>
      </c>
      <c r="E256" s="783">
        <v>100</v>
      </c>
    </row>
    <row r="257" spans="2:5">
      <c r="B257" s="779" t="s">
        <v>1088</v>
      </c>
      <c r="C257" s="779"/>
      <c r="D257" s="780">
        <v>382.4</v>
      </c>
      <c r="E257" s="781">
        <v>13.584369449378331</v>
      </c>
    </row>
    <row r="258" spans="2:5">
      <c r="B258" s="779" t="s">
        <v>1089</v>
      </c>
      <c r="C258" s="779"/>
      <c r="D258" s="780">
        <v>377.6</v>
      </c>
      <c r="E258" s="781">
        <v>13.413854351687391</v>
      </c>
    </row>
    <row r="259" spans="2:5">
      <c r="B259" s="779" t="s">
        <v>1090</v>
      </c>
      <c r="C259" s="779"/>
      <c r="D259" s="781" t="s">
        <v>79</v>
      </c>
      <c r="E259" s="781" t="s">
        <v>79</v>
      </c>
    </row>
    <row r="260" spans="2:5">
      <c r="B260" s="779" t="s">
        <v>1091</v>
      </c>
      <c r="C260" s="779"/>
      <c r="D260" s="780">
        <v>21.3</v>
      </c>
      <c r="E260" s="781">
        <v>0.75666074600355238</v>
      </c>
    </row>
    <row r="261" spans="2:5">
      <c r="B261" s="779" t="s">
        <v>1092</v>
      </c>
      <c r="C261" s="779"/>
      <c r="D261" s="780">
        <v>108</v>
      </c>
      <c r="E261" s="781">
        <v>3.8365896980461813</v>
      </c>
    </row>
    <row r="262" spans="2:5">
      <c r="B262" s="779" t="s">
        <v>1093</v>
      </c>
      <c r="C262" s="779"/>
      <c r="D262" s="780">
        <v>99.6</v>
      </c>
      <c r="E262" s="781">
        <v>3.5381882770870337</v>
      </c>
    </row>
    <row r="263" spans="2:5">
      <c r="B263" s="779" t="s">
        <v>1094</v>
      </c>
      <c r="C263" s="779"/>
      <c r="D263" s="780">
        <v>19</v>
      </c>
      <c r="E263" s="781">
        <v>0.67495559502664293</v>
      </c>
    </row>
    <row r="264" spans="2:5">
      <c r="B264" s="779" t="s">
        <v>1095</v>
      </c>
      <c r="C264" s="779"/>
      <c r="D264" s="780">
        <v>185</v>
      </c>
      <c r="E264" s="781">
        <v>6.571936056838366</v>
      </c>
    </row>
    <row r="265" spans="2:5">
      <c r="B265" s="779" t="s">
        <v>1096</v>
      </c>
      <c r="C265" s="779"/>
      <c r="D265" s="781">
        <v>1248.2</v>
      </c>
      <c r="E265" s="781">
        <v>44.341030195381883</v>
      </c>
    </row>
    <row r="266" spans="2:5">
      <c r="B266" s="779" t="s">
        <v>1097</v>
      </c>
      <c r="C266" s="779"/>
      <c r="D266" s="780">
        <v>166</v>
      </c>
      <c r="E266" s="781">
        <v>5.8969804618117232</v>
      </c>
    </row>
    <row r="267" spans="2:5">
      <c r="B267" s="779" t="s">
        <v>1098</v>
      </c>
      <c r="C267" s="779"/>
      <c r="D267" s="781" t="s">
        <v>79</v>
      </c>
      <c r="E267" s="781" t="s">
        <v>79</v>
      </c>
    </row>
    <row r="268" spans="2:5">
      <c r="B268" s="779" t="s">
        <v>1099</v>
      </c>
      <c r="C268" s="779"/>
      <c r="D268" s="780">
        <v>60.8</v>
      </c>
      <c r="E268" s="781">
        <v>2.1598579040852575</v>
      </c>
    </row>
    <row r="269" spans="2:5">
      <c r="B269" s="779" t="s">
        <v>1100</v>
      </c>
      <c r="C269" s="779"/>
      <c r="D269" s="780">
        <v>6.9</v>
      </c>
      <c r="E269" s="781">
        <v>0.24511545293072826</v>
      </c>
    </row>
    <row r="270" spans="2:5">
      <c r="B270" s="779" t="s">
        <v>1101</v>
      </c>
      <c r="C270" s="779"/>
      <c r="D270" s="780">
        <v>80</v>
      </c>
      <c r="E270" s="781">
        <v>2.8419182948490231</v>
      </c>
    </row>
    <row r="271" spans="2:5">
      <c r="B271" s="779" t="s">
        <v>1102</v>
      </c>
      <c r="C271" s="779"/>
      <c r="D271" s="780">
        <v>57.9</v>
      </c>
      <c r="E271" s="781">
        <v>2.0568383658969807</v>
      </c>
    </row>
    <row r="272" spans="2:5">
      <c r="B272" s="785"/>
      <c r="D272" s="27"/>
    </row>
    <row r="273" spans="2:9">
      <c r="B273" s="786" t="s">
        <v>2274</v>
      </c>
    </row>
    <row r="277" spans="2:9" ht="18">
      <c r="B277" s="1625" t="s">
        <v>1228</v>
      </c>
      <c r="I277" s="186"/>
    </row>
    <row r="278" spans="2:9">
      <c r="I278" s="186"/>
    </row>
    <row r="279" spans="2:9">
      <c r="B279" s="1387" t="s">
        <v>2277</v>
      </c>
      <c r="C279" s="1376"/>
      <c r="D279" s="1376"/>
      <c r="E279" s="1376"/>
      <c r="F279" s="1376"/>
      <c r="G279" s="1374"/>
      <c r="I279" s="186"/>
    </row>
    <row r="280" spans="2:9" ht="96">
      <c r="B280" s="1396" t="s">
        <v>880</v>
      </c>
      <c r="C280" s="1396"/>
      <c r="D280" s="843">
        <v>735087.37300000084</v>
      </c>
      <c r="E280" s="1384" t="s">
        <v>881</v>
      </c>
      <c r="F280" s="844">
        <v>709081.73399999971</v>
      </c>
      <c r="G280" s="1377" t="s">
        <v>2301</v>
      </c>
      <c r="I280" s="186"/>
    </row>
    <row r="281" spans="2:9" ht="24">
      <c r="B281" s="1385"/>
      <c r="C281" s="1385"/>
      <c r="D281" s="845"/>
      <c r="E281" s="1384" t="s">
        <v>882</v>
      </c>
      <c r="F281" s="844">
        <v>14146.605999999998</v>
      </c>
      <c r="G281" s="1377" t="s">
        <v>2302</v>
      </c>
      <c r="I281" s="186"/>
    </row>
    <row r="282" spans="2:9" ht="72">
      <c r="B282" s="737" t="s">
        <v>886</v>
      </c>
      <c r="C282" s="737"/>
      <c r="D282" s="843">
        <v>74186.597999999984</v>
      </c>
      <c r="E282" s="1384" t="s">
        <v>887</v>
      </c>
      <c r="F282" s="844">
        <v>58256.833000000021</v>
      </c>
      <c r="G282" s="1377" t="s">
        <v>2303</v>
      </c>
      <c r="I282" s="186"/>
    </row>
    <row r="283" spans="2:9" ht="60">
      <c r="B283" s="1386"/>
      <c r="C283" s="1386"/>
      <c r="D283" s="846"/>
      <c r="E283" s="1384" t="s">
        <v>888</v>
      </c>
      <c r="F283" s="844">
        <v>15929.765000000009</v>
      </c>
      <c r="G283" s="1377" t="s">
        <v>2304</v>
      </c>
      <c r="I283" s="186"/>
    </row>
    <row r="284" spans="2:9" ht="72" customHeight="1">
      <c r="B284" s="847" t="s">
        <v>2003</v>
      </c>
      <c r="C284" s="737"/>
      <c r="D284" s="843">
        <v>55506.135999999999</v>
      </c>
      <c r="E284" s="1384" t="s">
        <v>2004</v>
      </c>
      <c r="F284" s="844">
        <v>53668.88900000001</v>
      </c>
      <c r="G284" s="1377" t="s">
        <v>2305</v>
      </c>
      <c r="I284" s="186"/>
    </row>
    <row r="285" spans="2:9" ht="24">
      <c r="B285" s="1386"/>
      <c r="C285" s="1386"/>
      <c r="D285" s="846"/>
      <c r="E285" s="1384" t="s">
        <v>2005</v>
      </c>
      <c r="F285" s="844">
        <v>1837.2470000000001</v>
      </c>
      <c r="G285" s="1377" t="s">
        <v>2306</v>
      </c>
      <c r="I285" s="186"/>
    </row>
    <row r="286" spans="2:9" ht="84">
      <c r="B286" s="737" t="s">
        <v>883</v>
      </c>
      <c r="C286" s="737"/>
      <c r="D286" s="843">
        <v>41105.494999999988</v>
      </c>
      <c r="E286" s="1384" t="s">
        <v>884</v>
      </c>
      <c r="F286" s="844">
        <v>31759.514999999996</v>
      </c>
      <c r="G286" s="1377" t="s">
        <v>2307</v>
      </c>
      <c r="I286" s="186"/>
    </row>
    <row r="287" spans="2:9" ht="60">
      <c r="B287" s="1392"/>
      <c r="C287" s="1392"/>
      <c r="D287" s="848"/>
      <c r="E287" s="1393" t="s">
        <v>885</v>
      </c>
      <c r="F287" s="843">
        <v>9345.9799999999959</v>
      </c>
      <c r="G287" s="1395" t="s">
        <v>2308</v>
      </c>
      <c r="I287" s="186"/>
    </row>
    <row r="288" spans="2:9">
      <c r="B288" s="622" t="s">
        <v>4</v>
      </c>
      <c r="C288" s="623"/>
      <c r="D288" s="849">
        <v>905885.60200000077</v>
      </c>
      <c r="E288" s="1394"/>
      <c r="F288" s="644"/>
      <c r="G288" s="1394"/>
      <c r="I288" s="186"/>
    </row>
    <row r="289" spans="2:9" ht="15.75">
      <c r="B289" s="1378"/>
      <c r="C289" s="1378"/>
      <c r="D289" s="628"/>
      <c r="E289" s="1379"/>
      <c r="F289" s="630"/>
      <c r="G289" s="1380"/>
      <c r="I289" s="186"/>
    </row>
    <row r="290" spans="2:9">
      <c r="B290" s="1387" t="s">
        <v>2278</v>
      </c>
      <c r="C290" s="1376"/>
      <c r="D290" s="632"/>
      <c r="E290" s="1376"/>
      <c r="F290" s="632"/>
      <c r="G290" s="1375"/>
      <c r="I290" s="186"/>
    </row>
    <row r="291" spans="2:9" ht="96">
      <c r="B291" s="1396" t="s">
        <v>880</v>
      </c>
      <c r="C291" s="1396"/>
      <c r="D291" s="634">
        <v>1367892.13</v>
      </c>
      <c r="E291" s="1384" t="s">
        <v>881</v>
      </c>
      <c r="F291" s="635">
        <v>1296901.5070000007</v>
      </c>
      <c r="G291" s="1377" t="s">
        <v>2309</v>
      </c>
      <c r="I291" s="186"/>
    </row>
    <row r="292" spans="2:9" ht="24">
      <c r="B292" s="1385"/>
      <c r="C292" s="1385"/>
      <c r="D292" s="636"/>
      <c r="E292" s="1384" t="s">
        <v>882</v>
      </c>
      <c r="F292" s="635">
        <v>43741.736000000012</v>
      </c>
      <c r="G292" s="1377" t="s">
        <v>2310</v>
      </c>
      <c r="I292" s="186"/>
    </row>
    <row r="293" spans="2:9" ht="84" customHeight="1">
      <c r="B293" s="737" t="s">
        <v>2003</v>
      </c>
      <c r="C293" s="737"/>
      <c r="D293" s="637">
        <v>1282043.804</v>
      </c>
      <c r="E293" s="1384" t="s">
        <v>2004</v>
      </c>
      <c r="F293" s="638">
        <v>1257979.527</v>
      </c>
      <c r="G293" s="1377" t="s">
        <v>2311</v>
      </c>
      <c r="I293" s="186"/>
    </row>
    <row r="294" spans="2:9" ht="24">
      <c r="B294" s="1386"/>
      <c r="C294" s="1386"/>
      <c r="D294" s="639"/>
      <c r="E294" s="1384" t="s">
        <v>2005</v>
      </c>
      <c r="F294" s="638">
        <v>24064.276999999995</v>
      </c>
      <c r="G294" s="1377" t="s">
        <v>2312</v>
      </c>
      <c r="I294" s="186"/>
    </row>
    <row r="295" spans="2:9" ht="72">
      <c r="B295" s="737" t="s">
        <v>886</v>
      </c>
      <c r="C295" s="737"/>
      <c r="D295" s="637">
        <v>222459.61600000004</v>
      </c>
      <c r="E295" s="1384" t="s">
        <v>887</v>
      </c>
      <c r="F295" s="638">
        <v>160824.61799999996</v>
      </c>
      <c r="G295" s="1377" t="s">
        <v>2313</v>
      </c>
      <c r="I295" s="186"/>
    </row>
    <row r="296" spans="2:9" ht="60">
      <c r="B296" s="1386"/>
      <c r="C296" s="1386"/>
      <c r="D296" s="639"/>
      <c r="E296" s="1384" t="s">
        <v>888</v>
      </c>
      <c r="F296" s="638">
        <v>61634.998</v>
      </c>
      <c r="G296" s="1377" t="s">
        <v>2314</v>
      </c>
      <c r="I296" s="186"/>
    </row>
    <row r="297" spans="2:9" ht="84">
      <c r="B297" s="737" t="s">
        <v>883</v>
      </c>
      <c r="C297" s="737"/>
      <c r="D297" s="637">
        <v>160951.64399999997</v>
      </c>
      <c r="E297" s="1384" t="s">
        <v>884</v>
      </c>
      <c r="F297" s="638">
        <v>113513.43299999999</v>
      </c>
      <c r="G297" s="1377" t="s">
        <v>2315</v>
      </c>
      <c r="I297" s="186"/>
    </row>
    <row r="298" spans="2:9" ht="60" customHeight="1">
      <c r="B298" s="1392"/>
      <c r="C298" s="1392"/>
      <c r="D298" s="640"/>
      <c r="E298" s="1393" t="s">
        <v>885</v>
      </c>
      <c r="F298" s="637">
        <v>47438.210999999981</v>
      </c>
      <c r="G298" s="641" t="s">
        <v>2316</v>
      </c>
      <c r="I298" s="186"/>
    </row>
    <row r="299" spans="2:9">
      <c r="B299" s="622" t="s">
        <v>4</v>
      </c>
      <c r="C299" s="623"/>
      <c r="D299" s="738">
        <v>3033347.1939999997</v>
      </c>
      <c r="E299" s="1394"/>
      <c r="F299" s="644"/>
      <c r="G299" s="1394"/>
      <c r="I299" s="186"/>
    </row>
    <row r="300" spans="2:9">
      <c r="I300" s="186"/>
    </row>
    <row r="301" spans="2:9">
      <c r="B301" s="1389" t="s">
        <v>2279</v>
      </c>
      <c r="C301" s="1381"/>
      <c r="D301" s="1374"/>
      <c r="E301" s="1374"/>
      <c r="F301" s="1374"/>
      <c r="G301" s="1374"/>
      <c r="I301" s="186"/>
    </row>
    <row r="302" spans="2:9">
      <c r="B302" s="1390" t="s">
        <v>18</v>
      </c>
      <c r="C302" s="739">
        <v>2577123.3400000008</v>
      </c>
      <c r="D302" s="650" t="s">
        <v>2281</v>
      </c>
      <c r="E302" s="650"/>
      <c r="F302" s="650"/>
      <c r="G302" s="650"/>
      <c r="I302" s="186"/>
    </row>
    <row r="303" spans="2:9">
      <c r="B303" s="1390" t="s">
        <v>17</v>
      </c>
      <c r="C303" s="739">
        <v>102602.42400000001</v>
      </c>
      <c r="D303" s="650" t="s">
        <v>2282</v>
      </c>
      <c r="E303" s="650"/>
      <c r="F303" s="650"/>
      <c r="G303" s="650"/>
      <c r="I303" s="186"/>
    </row>
    <row r="304" spans="2:9">
      <c r="B304" s="1390" t="s">
        <v>12</v>
      </c>
      <c r="C304" s="739">
        <v>100337.88400000001</v>
      </c>
      <c r="D304" s="650" t="s">
        <v>2283</v>
      </c>
      <c r="E304" s="650"/>
      <c r="F304" s="650"/>
      <c r="G304" s="650"/>
      <c r="I304" s="186"/>
    </row>
    <row r="305" spans="2:9">
      <c r="B305" s="1390" t="s">
        <v>31</v>
      </c>
      <c r="C305" s="739">
        <v>40610.985000000001</v>
      </c>
      <c r="D305" s="650" t="s">
        <v>2284</v>
      </c>
      <c r="E305" s="650"/>
      <c r="F305" s="650"/>
      <c r="G305" s="650"/>
      <c r="I305" s="186"/>
    </row>
    <row r="306" spans="2:9">
      <c r="B306" s="1390" t="s">
        <v>22</v>
      </c>
      <c r="C306" s="739">
        <v>39317.588999999993</v>
      </c>
      <c r="D306" s="650" t="s">
        <v>2285</v>
      </c>
      <c r="E306" s="650"/>
      <c r="F306" s="650"/>
      <c r="G306" s="650"/>
      <c r="I306" s="186"/>
    </row>
    <row r="307" spans="2:9">
      <c r="B307" s="1390" t="s">
        <v>9</v>
      </c>
      <c r="C307" s="739">
        <v>27860.503999999997</v>
      </c>
      <c r="D307" s="650" t="s">
        <v>2286</v>
      </c>
      <c r="E307" s="650"/>
      <c r="F307" s="650"/>
      <c r="G307" s="650"/>
      <c r="I307" s="186"/>
    </row>
    <row r="308" spans="2:9">
      <c r="B308" s="1390" t="s">
        <v>20</v>
      </c>
      <c r="C308" s="739">
        <v>25800.445</v>
      </c>
      <c r="D308" s="650" t="s">
        <v>2287</v>
      </c>
      <c r="E308" s="650"/>
      <c r="F308" s="650"/>
      <c r="G308" s="650"/>
      <c r="I308" s="186"/>
    </row>
    <row r="309" spans="2:9">
      <c r="B309" s="1390" t="s">
        <v>35</v>
      </c>
      <c r="C309" s="739">
        <v>16475.673999999999</v>
      </c>
      <c r="D309" s="650" t="s">
        <v>2288</v>
      </c>
      <c r="E309" s="650"/>
      <c r="F309" s="650"/>
      <c r="G309" s="650"/>
      <c r="I309" s="186"/>
    </row>
    <row r="310" spans="2:9">
      <c r="B310" s="1390" t="s">
        <v>28</v>
      </c>
      <c r="C310" s="739">
        <v>11646.543000000001</v>
      </c>
      <c r="D310" s="650" t="s">
        <v>2289</v>
      </c>
      <c r="E310" s="650"/>
      <c r="F310" s="650"/>
      <c r="G310" s="650"/>
      <c r="I310" s="186"/>
    </row>
    <row r="311" spans="2:9">
      <c r="B311" s="651" t="s">
        <v>1229</v>
      </c>
      <c r="C311" s="739">
        <v>7057.1779999999999</v>
      </c>
      <c r="D311" s="653" t="s">
        <v>2290</v>
      </c>
      <c r="E311" s="653"/>
      <c r="F311" s="653"/>
      <c r="G311" s="653"/>
      <c r="I311" s="186"/>
    </row>
    <row r="312" spans="2:9">
      <c r="B312" s="1382" t="s">
        <v>1932</v>
      </c>
      <c r="C312" s="740">
        <v>84514.627999993507</v>
      </c>
      <c r="D312" s="1383"/>
      <c r="E312" s="1383"/>
      <c r="F312" s="1383"/>
      <c r="G312" s="1383"/>
      <c r="I312" s="186"/>
    </row>
    <row r="313" spans="2:9">
      <c r="B313" s="657" t="s">
        <v>4</v>
      </c>
      <c r="C313" s="741">
        <v>3033347.1939999945</v>
      </c>
      <c r="D313" s="1389" t="s">
        <v>1230</v>
      </c>
      <c r="E313" s="1389"/>
      <c r="F313" s="1391"/>
      <c r="G313" s="1391"/>
      <c r="I313" s="186"/>
    </row>
    <row r="314" spans="2:9">
      <c r="C314" s="661"/>
      <c r="I314" s="186"/>
    </row>
    <row r="315" spans="2:9">
      <c r="B315" s="643" t="s">
        <v>2280</v>
      </c>
      <c r="C315" s="850"/>
      <c r="D315" s="851"/>
      <c r="E315" s="851"/>
      <c r="F315" s="851"/>
      <c r="G315" s="851"/>
      <c r="I315" s="186"/>
    </row>
    <row r="316" spans="2:9">
      <c r="B316" s="1390" t="s">
        <v>18</v>
      </c>
      <c r="C316" s="739">
        <v>251769.75999999998</v>
      </c>
      <c r="D316" s="650" t="s">
        <v>2291</v>
      </c>
      <c r="E316" s="650"/>
      <c r="F316" s="650"/>
      <c r="G316" s="650"/>
      <c r="I316" s="186"/>
    </row>
    <row r="317" spans="2:9">
      <c r="B317" s="651" t="s">
        <v>8</v>
      </c>
      <c r="C317" s="739">
        <v>122646.077</v>
      </c>
      <c r="D317" s="653" t="s">
        <v>2292</v>
      </c>
      <c r="E317" s="653"/>
      <c r="F317" s="653"/>
      <c r="G317" s="653"/>
      <c r="I317" s="186"/>
    </row>
    <row r="318" spans="2:9">
      <c r="B318" s="651" t="s">
        <v>14</v>
      </c>
      <c r="C318" s="739">
        <v>98769.012000000002</v>
      </c>
      <c r="D318" s="653" t="s">
        <v>2293</v>
      </c>
      <c r="E318" s="653"/>
      <c r="F318" s="653"/>
      <c r="G318" s="653"/>
      <c r="I318" s="186"/>
    </row>
    <row r="319" spans="2:9">
      <c r="B319" s="651" t="s">
        <v>24</v>
      </c>
      <c r="C319" s="739">
        <v>80649.906999999977</v>
      </c>
      <c r="D319" s="653" t="s">
        <v>2294</v>
      </c>
      <c r="E319" s="653"/>
      <c r="F319" s="653"/>
      <c r="G319" s="653"/>
      <c r="I319" s="186"/>
    </row>
    <row r="320" spans="2:9">
      <c r="B320" s="651" t="s">
        <v>12</v>
      </c>
      <c r="C320" s="739">
        <v>36816.910000000018</v>
      </c>
      <c r="D320" s="653" t="s">
        <v>2295</v>
      </c>
      <c r="E320" s="653"/>
      <c r="F320" s="653"/>
      <c r="G320" s="653"/>
      <c r="I320" s="186"/>
    </row>
    <row r="321" spans="2:34">
      <c r="B321" s="651" t="s">
        <v>1229</v>
      </c>
      <c r="C321" s="739">
        <v>36460.715000000004</v>
      </c>
      <c r="D321" s="653" t="s">
        <v>2296</v>
      </c>
      <c r="E321" s="653"/>
      <c r="F321" s="653"/>
      <c r="G321" s="653"/>
      <c r="I321" s="186"/>
    </row>
    <row r="322" spans="2:34">
      <c r="B322" s="651" t="s">
        <v>9</v>
      </c>
      <c r="C322" s="739">
        <v>34028.653999999995</v>
      </c>
      <c r="D322" s="653" t="s">
        <v>2297</v>
      </c>
      <c r="E322" s="653"/>
      <c r="F322" s="653"/>
      <c r="G322" s="653"/>
      <c r="I322" s="186"/>
    </row>
    <row r="323" spans="2:34">
      <c r="B323" s="651" t="s">
        <v>20</v>
      </c>
      <c r="C323" s="739">
        <v>33122.798000000003</v>
      </c>
      <c r="D323" s="653" t="s">
        <v>2298</v>
      </c>
      <c r="E323" s="653"/>
      <c r="F323" s="653"/>
      <c r="G323" s="653"/>
      <c r="I323" s="186"/>
    </row>
    <row r="324" spans="2:34">
      <c r="B324" s="651" t="s">
        <v>23</v>
      </c>
      <c r="C324" s="739">
        <v>29349.781000000003</v>
      </c>
      <c r="D324" s="653" t="s">
        <v>2299</v>
      </c>
      <c r="E324" s="653"/>
      <c r="F324" s="653"/>
      <c r="G324" s="653"/>
      <c r="I324" s="186"/>
    </row>
    <row r="325" spans="2:34">
      <c r="B325" s="651" t="s">
        <v>17</v>
      </c>
      <c r="C325" s="739">
        <v>25657.360000000001</v>
      </c>
      <c r="D325" s="653" t="s">
        <v>2300</v>
      </c>
      <c r="E325" s="653"/>
      <c r="F325" s="653"/>
      <c r="G325" s="653"/>
      <c r="I325" s="186"/>
    </row>
    <row r="326" spans="2:34">
      <c r="B326" s="1382" t="s">
        <v>1932</v>
      </c>
      <c r="C326" s="852">
        <v>156614.62800000235</v>
      </c>
      <c r="D326" s="853"/>
      <c r="E326" s="853"/>
      <c r="F326" s="853"/>
      <c r="G326" s="853"/>
      <c r="I326" s="186"/>
    </row>
    <row r="327" spans="2:34">
      <c r="B327" s="657" t="s">
        <v>4</v>
      </c>
      <c r="C327" s="741">
        <v>905885.60200000217</v>
      </c>
      <c r="D327" s="1389" t="s">
        <v>1231</v>
      </c>
      <c r="E327" s="1389"/>
      <c r="F327" s="1391"/>
      <c r="G327" s="1391"/>
      <c r="I327" s="186"/>
    </row>
    <row r="328" spans="2:34">
      <c r="B328" s="109" t="s">
        <v>2046</v>
      </c>
      <c r="I328" s="186"/>
    </row>
    <row r="331" spans="2:34" ht="15.75">
      <c r="B331" s="1627" t="s">
        <v>1232</v>
      </c>
      <c r="C331" s="854"/>
      <c r="D331" s="855"/>
      <c r="E331" s="854"/>
      <c r="F331" s="855"/>
      <c r="G331" s="854"/>
      <c r="H331" s="855"/>
      <c r="I331" s="855"/>
      <c r="J331" s="854"/>
      <c r="K331" s="854"/>
      <c r="L331" s="854"/>
      <c r="M331" s="854"/>
      <c r="N331" s="854"/>
      <c r="O331" s="854"/>
      <c r="P331" s="854"/>
      <c r="Q331" s="854"/>
      <c r="R331" s="854"/>
      <c r="S331" s="186"/>
      <c r="W331" s="1046" t="s">
        <v>1233</v>
      </c>
    </row>
    <row r="332" spans="2:34">
      <c r="B332" s="856" t="s">
        <v>1234</v>
      </c>
      <c r="C332" s="854"/>
      <c r="D332" s="855"/>
      <c r="E332" s="854"/>
      <c r="F332" s="855"/>
      <c r="G332" s="854"/>
      <c r="H332" s="855"/>
      <c r="I332" s="854"/>
      <c r="J332" s="854"/>
      <c r="K332" s="854"/>
      <c r="L332" s="854"/>
      <c r="M332" s="854"/>
      <c r="N332" s="854"/>
      <c r="O332" s="854"/>
      <c r="P332" s="854"/>
      <c r="Q332" s="854"/>
      <c r="R332" s="854"/>
      <c r="W332" s="98" t="s">
        <v>1235</v>
      </c>
    </row>
    <row r="333" spans="2:34">
      <c r="B333" s="856"/>
      <c r="C333" s="854"/>
      <c r="D333" s="855"/>
      <c r="E333" s="854"/>
      <c r="F333" s="855"/>
      <c r="G333" s="854"/>
      <c r="H333" s="855"/>
      <c r="I333" s="854"/>
      <c r="J333" s="854"/>
      <c r="K333" s="854"/>
      <c r="L333" s="854"/>
      <c r="M333" s="854"/>
      <c r="N333" s="854"/>
      <c r="O333" s="854"/>
      <c r="P333" s="854"/>
      <c r="Q333" s="854"/>
      <c r="R333" s="854"/>
    </row>
    <row r="334" spans="2:34">
      <c r="B334" s="6"/>
      <c r="C334" s="1554">
        <v>2021</v>
      </c>
      <c r="D334" s="1554"/>
      <c r="E334" s="1554">
        <v>2020</v>
      </c>
      <c r="F334" s="1554"/>
      <c r="G334" s="1544">
        <v>2019</v>
      </c>
      <c r="H334" s="1544"/>
      <c r="I334" s="1544">
        <v>2018</v>
      </c>
      <c r="J334" s="1544"/>
      <c r="K334" s="1544">
        <v>2017</v>
      </c>
      <c r="L334" s="1544"/>
      <c r="M334" s="1544">
        <v>2016</v>
      </c>
      <c r="N334" s="1544"/>
      <c r="O334" s="1544">
        <v>2015</v>
      </c>
      <c r="P334" s="1544"/>
      <c r="Q334" s="1544">
        <v>2014</v>
      </c>
      <c r="R334" s="1544"/>
      <c r="S334" s="1544">
        <v>2013</v>
      </c>
      <c r="T334" s="1544"/>
      <c r="W334" s="6"/>
      <c r="X334" s="1512">
        <v>2021</v>
      </c>
      <c r="Y334" s="1512">
        <v>2020</v>
      </c>
      <c r="Z334" s="1512">
        <v>2019</v>
      </c>
      <c r="AA334" s="1512">
        <v>2018</v>
      </c>
      <c r="AB334" s="1512">
        <v>2017</v>
      </c>
      <c r="AC334" s="1512">
        <v>2016</v>
      </c>
      <c r="AD334" s="1512">
        <v>2015</v>
      </c>
      <c r="AE334" s="1512">
        <v>2014</v>
      </c>
      <c r="AF334" s="1512">
        <v>2013</v>
      </c>
      <c r="AG334" s="1512">
        <v>2012</v>
      </c>
      <c r="AH334" s="1512">
        <v>2011</v>
      </c>
    </row>
    <row r="335" spans="2:34">
      <c r="B335" s="6"/>
      <c r="C335" s="857" t="s">
        <v>1236</v>
      </c>
      <c r="D335" s="857" t="s">
        <v>1237</v>
      </c>
      <c r="E335" s="857" t="s">
        <v>1236</v>
      </c>
      <c r="F335" s="857" t="s">
        <v>1237</v>
      </c>
      <c r="G335" s="857" t="s">
        <v>1236</v>
      </c>
      <c r="H335" s="857" t="s">
        <v>1237</v>
      </c>
      <c r="I335" s="857" t="s">
        <v>1236</v>
      </c>
      <c r="J335" s="857" t="s">
        <v>1237</v>
      </c>
      <c r="K335" s="857" t="s">
        <v>1236</v>
      </c>
      <c r="L335" s="857" t="s">
        <v>1237</v>
      </c>
      <c r="M335" s="857" t="s">
        <v>1236</v>
      </c>
      <c r="N335" s="857" t="s">
        <v>1237</v>
      </c>
      <c r="O335" s="857" t="s">
        <v>1236</v>
      </c>
      <c r="P335" s="857" t="s">
        <v>1237</v>
      </c>
      <c r="Q335" s="857" t="s">
        <v>1236</v>
      </c>
      <c r="R335" s="857" t="s">
        <v>1237</v>
      </c>
      <c r="S335" s="857" t="s">
        <v>1236</v>
      </c>
      <c r="T335" s="751" t="s">
        <v>1237</v>
      </c>
      <c r="W335" s="858" t="s">
        <v>155</v>
      </c>
      <c r="X335" s="859">
        <v>43</v>
      </c>
      <c r="Y335" s="860">
        <v>39</v>
      </c>
      <c r="Z335" s="860">
        <v>37</v>
      </c>
      <c r="AA335" s="861">
        <v>35</v>
      </c>
      <c r="AB335" s="861">
        <v>36</v>
      </c>
      <c r="AC335" s="861">
        <v>37</v>
      </c>
      <c r="AD335" s="861">
        <v>37</v>
      </c>
      <c r="AE335" s="861">
        <v>37</v>
      </c>
      <c r="AF335" s="861">
        <v>37</v>
      </c>
      <c r="AG335" s="861">
        <v>37</v>
      </c>
      <c r="AH335" s="861">
        <v>37</v>
      </c>
    </row>
    <row r="336" spans="2:34">
      <c r="B336" s="862" t="s">
        <v>73</v>
      </c>
      <c r="C336" s="863">
        <v>3.57</v>
      </c>
      <c r="D336" s="864">
        <v>35</v>
      </c>
      <c r="E336" s="863">
        <v>3.1960000000000002</v>
      </c>
      <c r="F336" s="864">
        <v>34</v>
      </c>
      <c r="G336" s="865">
        <v>3.1</v>
      </c>
      <c r="H336" s="866">
        <v>34</v>
      </c>
      <c r="I336" s="865">
        <v>2.9</v>
      </c>
      <c r="J336" s="866">
        <v>33.333333333333336</v>
      </c>
      <c r="K336" s="865">
        <v>3</v>
      </c>
      <c r="L336" s="866">
        <v>34</v>
      </c>
      <c r="M336" s="865">
        <v>3</v>
      </c>
      <c r="N336" s="866">
        <v>35</v>
      </c>
      <c r="O336" s="865">
        <v>3</v>
      </c>
      <c r="P336" s="866">
        <v>35.1</v>
      </c>
      <c r="Q336" s="865">
        <v>3</v>
      </c>
      <c r="R336" s="866">
        <v>34.700000000000003</v>
      </c>
      <c r="S336" s="865">
        <v>3</v>
      </c>
      <c r="T336" s="867">
        <v>35.799999999999997</v>
      </c>
      <c r="W336" s="868" t="s">
        <v>655</v>
      </c>
      <c r="X336" s="859">
        <v>20</v>
      </c>
      <c r="Y336" s="860">
        <v>19</v>
      </c>
      <c r="Z336" s="860">
        <v>19</v>
      </c>
      <c r="AA336" s="861">
        <v>18</v>
      </c>
      <c r="AB336" s="861">
        <v>18</v>
      </c>
      <c r="AC336" s="861">
        <v>19</v>
      </c>
      <c r="AD336" s="861">
        <v>18</v>
      </c>
      <c r="AE336" s="861">
        <v>19</v>
      </c>
      <c r="AF336" s="861">
        <v>19</v>
      </c>
      <c r="AG336" s="861">
        <v>19</v>
      </c>
      <c r="AH336" s="861">
        <v>19</v>
      </c>
    </row>
    <row r="337" spans="2:34">
      <c r="B337" s="869" t="s">
        <v>1238</v>
      </c>
      <c r="C337" s="863">
        <v>1.734</v>
      </c>
      <c r="D337" s="864">
        <v>17</v>
      </c>
      <c r="E337" s="863">
        <v>1.5980000000000001</v>
      </c>
      <c r="F337" s="864">
        <v>17</v>
      </c>
      <c r="G337" s="865">
        <v>1.5</v>
      </c>
      <c r="H337" s="866">
        <v>16</v>
      </c>
      <c r="I337" s="865">
        <v>1.5</v>
      </c>
      <c r="J337" s="866">
        <v>17.241379310344829</v>
      </c>
      <c r="K337" s="865">
        <v>1.462</v>
      </c>
      <c r="L337" s="870">
        <v>17</v>
      </c>
      <c r="M337" s="865">
        <v>1.5</v>
      </c>
      <c r="N337" s="870">
        <v>17</v>
      </c>
      <c r="O337" s="865">
        <v>1.5</v>
      </c>
      <c r="P337" s="870">
        <v>17.3</v>
      </c>
      <c r="Q337" s="865">
        <v>1.5</v>
      </c>
      <c r="R337" s="870">
        <v>17.899999999999999</v>
      </c>
      <c r="S337" s="865">
        <v>1.5</v>
      </c>
      <c r="T337" s="871">
        <v>18.3</v>
      </c>
      <c r="W337" s="868" t="s">
        <v>1239</v>
      </c>
      <c r="X337" s="859">
        <v>26</v>
      </c>
      <c r="Y337" s="860">
        <v>23</v>
      </c>
      <c r="Z337" s="860">
        <v>22</v>
      </c>
      <c r="AA337" s="861">
        <v>22</v>
      </c>
      <c r="AB337" s="861">
        <v>22</v>
      </c>
      <c r="AC337" s="861">
        <v>21</v>
      </c>
      <c r="AD337" s="861">
        <v>21</v>
      </c>
      <c r="AE337" s="861">
        <v>22</v>
      </c>
      <c r="AF337" s="861">
        <v>21</v>
      </c>
      <c r="AG337" s="861">
        <v>21</v>
      </c>
      <c r="AH337" s="861">
        <v>22</v>
      </c>
    </row>
    <row r="338" spans="2:34">
      <c r="B338" s="868" t="s">
        <v>1240</v>
      </c>
      <c r="C338" s="872">
        <v>1.1219999999999999</v>
      </c>
      <c r="D338" s="873">
        <v>11</v>
      </c>
      <c r="E338" s="872">
        <v>1.034</v>
      </c>
      <c r="F338" s="873">
        <v>11</v>
      </c>
      <c r="G338" s="865">
        <v>0.9</v>
      </c>
      <c r="H338" s="870">
        <v>11</v>
      </c>
      <c r="I338" s="865">
        <v>0.9</v>
      </c>
      <c r="J338" s="870">
        <v>10.344827586206899</v>
      </c>
      <c r="K338" s="874">
        <v>1.032</v>
      </c>
      <c r="L338" s="875">
        <v>12</v>
      </c>
      <c r="M338" s="874">
        <v>1.1000000000000001</v>
      </c>
      <c r="N338" s="875">
        <v>13</v>
      </c>
      <c r="O338" s="874">
        <v>1.1000000000000001</v>
      </c>
      <c r="P338" s="875">
        <v>12.7</v>
      </c>
      <c r="Q338" s="874">
        <v>1.1000000000000001</v>
      </c>
      <c r="R338" s="875">
        <v>13.1</v>
      </c>
      <c r="S338" s="874">
        <v>1.1000000000000001</v>
      </c>
      <c r="T338" s="876">
        <v>13.4</v>
      </c>
      <c r="W338" s="868" t="s">
        <v>1241</v>
      </c>
      <c r="X338" s="859">
        <v>8</v>
      </c>
      <c r="Y338" s="860">
        <v>8</v>
      </c>
      <c r="Z338" s="860">
        <v>3</v>
      </c>
      <c r="AA338" s="861">
        <v>3</v>
      </c>
      <c r="AB338" s="861">
        <v>3</v>
      </c>
      <c r="AC338" s="861">
        <v>3</v>
      </c>
      <c r="AD338" s="861">
        <v>3</v>
      </c>
      <c r="AE338" s="861">
        <v>3</v>
      </c>
      <c r="AF338" s="861">
        <v>2</v>
      </c>
      <c r="AG338" s="861">
        <v>2</v>
      </c>
      <c r="AH338" s="861">
        <v>2</v>
      </c>
    </row>
    <row r="339" spans="2:34">
      <c r="B339" s="868" t="s">
        <v>1242</v>
      </c>
      <c r="C339" s="872">
        <v>0.61199999999999999</v>
      </c>
      <c r="D339" s="873">
        <v>6</v>
      </c>
      <c r="E339" s="872">
        <v>0.56400000000000006</v>
      </c>
      <c r="F339" s="873">
        <v>6</v>
      </c>
      <c r="G339" s="874">
        <v>0.48</v>
      </c>
      <c r="H339" s="875">
        <v>5</v>
      </c>
      <c r="I339" s="874">
        <v>0.5</v>
      </c>
      <c r="J339" s="875">
        <v>5.7471264367816097</v>
      </c>
      <c r="K339" s="874">
        <v>0.42999999999999994</v>
      </c>
      <c r="L339" s="875">
        <v>5</v>
      </c>
      <c r="M339" s="874">
        <v>0.4</v>
      </c>
      <c r="N339" s="875">
        <v>5</v>
      </c>
      <c r="O339" s="874">
        <v>0.4</v>
      </c>
      <c r="P339" s="875">
        <v>4.5999999999999996</v>
      </c>
      <c r="Q339" s="874">
        <v>0.4</v>
      </c>
      <c r="R339" s="875">
        <v>4.8</v>
      </c>
      <c r="S339" s="874">
        <v>0.4</v>
      </c>
      <c r="T339" s="876">
        <v>5</v>
      </c>
      <c r="W339" s="868" t="s">
        <v>92</v>
      </c>
      <c r="X339" s="859">
        <v>3</v>
      </c>
      <c r="Y339" s="860">
        <v>3</v>
      </c>
      <c r="Z339" s="860">
        <v>6</v>
      </c>
      <c r="AA339" s="861">
        <v>6</v>
      </c>
      <c r="AB339" s="861">
        <v>6</v>
      </c>
      <c r="AC339" s="861">
        <v>6</v>
      </c>
      <c r="AD339" s="861">
        <v>6</v>
      </c>
      <c r="AE339" s="861">
        <v>6</v>
      </c>
      <c r="AF339" s="861">
        <v>6</v>
      </c>
      <c r="AG339" s="861">
        <v>6</v>
      </c>
      <c r="AH339" s="861">
        <v>5</v>
      </c>
    </row>
    <row r="340" spans="2:34">
      <c r="B340" s="869" t="s">
        <v>1243</v>
      </c>
      <c r="C340" s="863">
        <v>4.9979999999999993</v>
      </c>
      <c r="D340" s="864">
        <v>49</v>
      </c>
      <c r="E340" s="863">
        <v>4.6059999999999999</v>
      </c>
      <c r="F340" s="864">
        <v>49</v>
      </c>
      <c r="G340" s="874">
        <v>4.3</v>
      </c>
      <c r="H340" s="875">
        <v>49</v>
      </c>
      <c r="I340" s="874">
        <v>4.3</v>
      </c>
      <c r="J340" s="875">
        <v>49.425287356321839</v>
      </c>
      <c r="K340" s="865">
        <v>4.2139999999999995</v>
      </c>
      <c r="L340" s="870">
        <v>49</v>
      </c>
      <c r="M340" s="865">
        <v>4.2</v>
      </c>
      <c r="N340" s="870">
        <v>48</v>
      </c>
      <c r="O340" s="865">
        <v>4.0999999999999996</v>
      </c>
      <c r="P340" s="870">
        <v>47.6</v>
      </c>
      <c r="Q340" s="865">
        <v>4.0999999999999996</v>
      </c>
      <c r="R340" s="870">
        <v>47.4</v>
      </c>
      <c r="S340" s="865">
        <v>3.8</v>
      </c>
      <c r="T340" s="871">
        <v>45.9</v>
      </c>
      <c r="W340" s="868" t="s">
        <v>1244</v>
      </c>
      <c r="X340" s="859">
        <v>19</v>
      </c>
      <c r="Y340" s="860">
        <v>18</v>
      </c>
      <c r="Z340" s="860">
        <v>18</v>
      </c>
      <c r="AA340" s="861">
        <v>17</v>
      </c>
      <c r="AB340" s="861">
        <v>17</v>
      </c>
      <c r="AC340" s="861">
        <v>17</v>
      </c>
      <c r="AD340" s="861">
        <v>17</v>
      </c>
      <c r="AE340" s="861">
        <v>17</v>
      </c>
      <c r="AF340" s="861">
        <v>15</v>
      </c>
      <c r="AG340" s="861">
        <v>16</v>
      </c>
      <c r="AH340" s="861">
        <v>16</v>
      </c>
    </row>
    <row r="341" spans="2:34">
      <c r="B341" s="868" t="s">
        <v>1245</v>
      </c>
      <c r="C341" s="872">
        <v>2.1419999999999999</v>
      </c>
      <c r="D341" s="873">
        <v>21</v>
      </c>
      <c r="E341" s="872">
        <v>1.88</v>
      </c>
      <c r="F341" s="873">
        <v>20</v>
      </c>
      <c r="G341" s="865">
        <v>1.8</v>
      </c>
      <c r="H341" s="870">
        <v>21</v>
      </c>
      <c r="I341" s="865">
        <v>1.8</v>
      </c>
      <c r="J341" s="870">
        <v>20.689655172413797</v>
      </c>
      <c r="K341" s="874">
        <v>1.8</v>
      </c>
      <c r="L341" s="875">
        <v>21</v>
      </c>
      <c r="M341" s="874">
        <v>1.7</v>
      </c>
      <c r="N341" s="875">
        <v>20</v>
      </c>
      <c r="O341" s="874">
        <v>1.8</v>
      </c>
      <c r="P341" s="875">
        <v>20.5</v>
      </c>
      <c r="Q341" s="874">
        <v>1.8</v>
      </c>
      <c r="R341" s="875">
        <v>20.9</v>
      </c>
      <c r="S341" s="874">
        <v>1.7</v>
      </c>
      <c r="T341" s="876">
        <v>20.5</v>
      </c>
      <c r="W341" s="877" t="s">
        <v>53</v>
      </c>
      <c r="X341" s="878">
        <v>3</v>
      </c>
      <c r="Y341" s="879">
        <v>3</v>
      </c>
      <c r="Z341" s="879">
        <v>3</v>
      </c>
      <c r="AA341" s="879">
        <v>3</v>
      </c>
      <c r="AB341" s="879">
        <v>3</v>
      </c>
      <c r="AC341" s="879">
        <v>3</v>
      </c>
      <c r="AD341" s="879">
        <v>3</v>
      </c>
      <c r="AE341" s="879">
        <v>3</v>
      </c>
      <c r="AF341" s="879">
        <v>3</v>
      </c>
      <c r="AG341" s="879">
        <v>3</v>
      </c>
      <c r="AH341" s="879">
        <v>3</v>
      </c>
    </row>
    <row r="342" spans="2:34">
      <c r="B342" s="868" t="s">
        <v>1246</v>
      </c>
      <c r="C342" s="872">
        <v>0.71399999999999997</v>
      </c>
      <c r="D342" s="873">
        <v>7</v>
      </c>
      <c r="E342" s="872">
        <v>0.65800000000000003</v>
      </c>
      <c r="F342" s="873">
        <v>7</v>
      </c>
      <c r="G342" s="874">
        <v>0.6</v>
      </c>
      <c r="H342" s="875">
        <v>6</v>
      </c>
      <c r="I342" s="874">
        <v>0.5</v>
      </c>
      <c r="J342" s="875">
        <v>5.7471264367816097</v>
      </c>
      <c r="K342" s="874">
        <v>0.51600000000000001</v>
      </c>
      <c r="L342" s="875">
        <v>6</v>
      </c>
      <c r="M342" s="874">
        <v>0.5</v>
      </c>
      <c r="N342" s="875">
        <v>6</v>
      </c>
      <c r="O342" s="874">
        <v>0.5</v>
      </c>
      <c r="P342" s="875">
        <v>5.7</v>
      </c>
      <c r="Q342" s="874">
        <v>0.5</v>
      </c>
      <c r="R342" s="875">
        <v>5.4</v>
      </c>
      <c r="S342" s="874">
        <v>0.5</v>
      </c>
      <c r="T342" s="876">
        <v>5.4</v>
      </c>
      <c r="W342" s="880" t="s">
        <v>72</v>
      </c>
      <c r="X342" s="881">
        <v>123</v>
      </c>
      <c r="Y342" s="881">
        <v>113</v>
      </c>
      <c r="Z342" s="881">
        <v>108</v>
      </c>
      <c r="AA342" s="881">
        <v>105</v>
      </c>
      <c r="AB342" s="881">
        <v>105</v>
      </c>
      <c r="AC342" s="881">
        <v>106</v>
      </c>
      <c r="AD342" s="881">
        <v>104</v>
      </c>
      <c r="AE342" s="881">
        <v>106</v>
      </c>
      <c r="AF342" s="881">
        <v>104</v>
      </c>
      <c r="AG342" s="881">
        <v>106</v>
      </c>
      <c r="AH342" s="881">
        <v>105</v>
      </c>
    </row>
    <row r="343" spans="2:34">
      <c r="B343" s="868" t="s">
        <v>1247</v>
      </c>
      <c r="C343" s="872">
        <v>0.30599999999999999</v>
      </c>
      <c r="D343" s="873">
        <v>3</v>
      </c>
      <c r="E343" s="872">
        <v>0.28200000000000003</v>
      </c>
      <c r="F343" s="873">
        <v>3</v>
      </c>
      <c r="G343" s="874">
        <v>0.3</v>
      </c>
      <c r="H343" s="875">
        <v>3</v>
      </c>
      <c r="I343" s="874">
        <v>0.3</v>
      </c>
      <c r="J343" s="875">
        <v>3.4482758620689653</v>
      </c>
      <c r="K343" s="874">
        <v>0.25800000000000001</v>
      </c>
      <c r="L343" s="875">
        <v>3</v>
      </c>
      <c r="M343" s="874">
        <v>0.3</v>
      </c>
      <c r="N343" s="875">
        <v>3</v>
      </c>
      <c r="O343" s="874">
        <v>0.2</v>
      </c>
      <c r="P343" s="875">
        <v>2.4</v>
      </c>
      <c r="Q343" s="874">
        <v>0.2</v>
      </c>
      <c r="R343" s="875">
        <v>2.4</v>
      </c>
      <c r="S343" s="874">
        <v>0.2</v>
      </c>
      <c r="T343" s="876">
        <v>2</v>
      </c>
      <c r="W343" s="882" t="s">
        <v>2317</v>
      </c>
      <c r="AE343" s="883"/>
    </row>
    <row r="344" spans="2:34">
      <c r="B344" s="868" t="s">
        <v>1248</v>
      </c>
      <c r="C344" s="872">
        <v>1.6319999999999999</v>
      </c>
      <c r="D344" s="873">
        <v>16</v>
      </c>
      <c r="E344" s="872">
        <v>1.504</v>
      </c>
      <c r="F344" s="873">
        <v>16</v>
      </c>
      <c r="G344" s="874">
        <v>1.5</v>
      </c>
      <c r="H344" s="875">
        <v>16</v>
      </c>
      <c r="I344" s="874">
        <v>1.4</v>
      </c>
      <c r="J344" s="875">
        <v>16.091954022988507</v>
      </c>
      <c r="K344" s="874">
        <v>1.3759999999999999</v>
      </c>
      <c r="L344" s="875">
        <v>16</v>
      </c>
      <c r="M344" s="874">
        <v>1.4</v>
      </c>
      <c r="N344" s="875">
        <v>16</v>
      </c>
      <c r="O344" s="874">
        <v>1.4</v>
      </c>
      <c r="P344" s="875">
        <v>16.100000000000001</v>
      </c>
      <c r="Q344" s="874">
        <v>1.4</v>
      </c>
      <c r="R344" s="875">
        <v>16</v>
      </c>
      <c r="S344" s="874">
        <v>1.3</v>
      </c>
      <c r="T344" s="876">
        <v>15</v>
      </c>
    </row>
    <row r="345" spans="2:34">
      <c r="B345" s="877" t="s">
        <v>1249</v>
      </c>
      <c r="C345" s="872">
        <v>0.30599999999999999</v>
      </c>
      <c r="D345" s="873">
        <v>3</v>
      </c>
      <c r="E345" s="884">
        <v>0.28200000000000003</v>
      </c>
      <c r="F345" s="873">
        <v>3</v>
      </c>
      <c r="G345" s="874">
        <v>0.2</v>
      </c>
      <c r="H345" s="875">
        <v>3</v>
      </c>
      <c r="I345" s="874">
        <v>0.27</v>
      </c>
      <c r="J345" s="875">
        <v>3.1034482758620694</v>
      </c>
      <c r="K345" s="885">
        <v>0.25800000000000001</v>
      </c>
      <c r="L345" s="886">
        <v>3</v>
      </c>
      <c r="M345" s="885">
        <v>0.3</v>
      </c>
      <c r="N345" s="886">
        <v>3</v>
      </c>
      <c r="O345" s="885">
        <v>0.2</v>
      </c>
      <c r="P345" s="886">
        <v>2.9</v>
      </c>
      <c r="Q345" s="885">
        <v>0.2</v>
      </c>
      <c r="R345" s="886">
        <v>2.9</v>
      </c>
      <c r="S345" s="885">
        <v>0.3</v>
      </c>
      <c r="T345" s="887">
        <v>13.1</v>
      </c>
    </row>
    <row r="346" spans="2:34">
      <c r="B346" s="888" t="s">
        <v>72</v>
      </c>
      <c r="C346" s="889">
        <v>10.199999999999999</v>
      </c>
      <c r="D346" s="864"/>
      <c r="E346" s="889">
        <v>9.4</v>
      </c>
      <c r="F346" s="864"/>
      <c r="G346" s="889">
        <v>9</v>
      </c>
      <c r="H346" s="864"/>
      <c r="I346" s="889">
        <v>8.6999999999999993</v>
      </c>
      <c r="J346" s="888"/>
      <c r="K346" s="889">
        <v>8.5759999999999987</v>
      </c>
      <c r="L346" s="888"/>
      <c r="M346" s="889">
        <v>8.6999999999999993</v>
      </c>
      <c r="N346" s="888"/>
      <c r="O346" s="889">
        <v>8.5</v>
      </c>
      <c r="P346" s="888"/>
      <c r="Q346" s="889">
        <v>8.6</v>
      </c>
      <c r="R346" s="888"/>
      <c r="S346" s="889">
        <v>8.4</v>
      </c>
      <c r="T346" s="888"/>
    </row>
    <row r="347" spans="2:34">
      <c r="B347" s="882" t="s">
        <v>2317</v>
      </c>
      <c r="C347" s="165"/>
      <c r="D347" s="890"/>
      <c r="E347" s="165"/>
      <c r="F347" s="890"/>
      <c r="G347" s="165"/>
      <c r="H347" s="890"/>
      <c r="I347" s="891"/>
      <c r="J347" s="165"/>
      <c r="K347" s="891"/>
      <c r="L347" s="891"/>
      <c r="M347" s="891"/>
      <c r="N347" s="891"/>
      <c r="O347" s="891"/>
      <c r="P347" s="891"/>
      <c r="Q347" s="891"/>
      <c r="R347" s="891"/>
    </row>
    <row r="348" spans="2:34">
      <c r="B348" s="892"/>
      <c r="C348" s="84">
        <f>C346/E346*100-100</f>
        <v>8.5106382978723332</v>
      </c>
      <c r="D348" s="139"/>
      <c r="F348" s="139"/>
      <c r="H348" s="139"/>
    </row>
    <row r="349" spans="2:34">
      <c r="D349" s="139"/>
      <c r="F349" s="139"/>
      <c r="H349" s="139"/>
    </row>
    <row r="350" spans="2:34">
      <c r="D350" s="139"/>
      <c r="F350" s="139"/>
      <c r="H350" s="139"/>
    </row>
    <row r="351" spans="2:34" ht="18">
      <c r="D351" s="139"/>
      <c r="F351" s="139"/>
      <c r="H351" s="139"/>
      <c r="J351" s="1628" t="s">
        <v>2318</v>
      </c>
    </row>
    <row r="352" spans="2:34">
      <c r="D352" s="139"/>
      <c r="F352" s="139"/>
      <c r="H352" s="139"/>
      <c r="J352" s="893" t="s">
        <v>1234</v>
      </c>
      <c r="K352" s="893"/>
      <c r="L352" s="893"/>
      <c r="M352" s="893"/>
    </row>
    <row r="353" spans="2:13">
      <c r="D353" s="139"/>
      <c r="F353" s="139"/>
      <c r="H353" s="139"/>
      <c r="J353" s="8"/>
      <c r="K353" s="8"/>
      <c r="L353" s="8"/>
      <c r="M353" s="8"/>
    </row>
    <row r="354" spans="2:13">
      <c r="C354" s="1512"/>
      <c r="D354" s="1512"/>
      <c r="G354" s="1512">
        <v>2019</v>
      </c>
      <c r="H354" s="1512">
        <v>2020</v>
      </c>
      <c r="I354" s="1373">
        <v>2021</v>
      </c>
      <c r="J354" s="8"/>
      <c r="K354" s="8"/>
      <c r="L354" s="8"/>
      <c r="M354" s="8"/>
    </row>
    <row r="355" spans="2:13">
      <c r="B355" s="894" t="s">
        <v>73</v>
      </c>
      <c r="C355" s="895"/>
      <c r="G355" s="895">
        <v>3.1</v>
      </c>
      <c r="H355" s="863">
        <v>3.1960000000000002</v>
      </c>
      <c r="I355" s="735">
        <v>3.57</v>
      </c>
    </row>
    <row r="356" spans="2:13">
      <c r="B356" s="756" t="s">
        <v>1250</v>
      </c>
      <c r="C356" s="895"/>
      <c r="G356" s="895">
        <v>0.9</v>
      </c>
      <c r="H356" s="863">
        <v>1.034</v>
      </c>
      <c r="I356" s="735">
        <v>1.1219999999999999</v>
      </c>
    </row>
    <row r="357" spans="2:13">
      <c r="B357" s="756" t="s">
        <v>1251</v>
      </c>
      <c r="C357" s="895"/>
      <c r="G357" s="895">
        <v>0.48</v>
      </c>
      <c r="H357" s="863">
        <v>0.56400000000000006</v>
      </c>
      <c r="I357" s="735">
        <v>0.61199999999999999</v>
      </c>
    </row>
    <row r="358" spans="2:13">
      <c r="B358" s="756" t="s">
        <v>1245</v>
      </c>
      <c r="C358" s="895"/>
      <c r="G358" s="896">
        <v>1.8</v>
      </c>
      <c r="H358" s="863">
        <v>1.88</v>
      </c>
      <c r="I358" s="735">
        <v>2.1419999999999999</v>
      </c>
    </row>
    <row r="359" spans="2:13">
      <c r="B359" s="756" t="s">
        <v>1246</v>
      </c>
      <c r="C359" s="895"/>
      <c r="G359" s="897">
        <v>0.6</v>
      </c>
      <c r="H359" s="863">
        <v>0.65800000000000003</v>
      </c>
      <c r="I359" s="735">
        <v>0.71399999999999997</v>
      </c>
    </row>
    <row r="360" spans="2:13">
      <c r="B360" s="756" t="s">
        <v>1247</v>
      </c>
      <c r="C360" s="895"/>
      <c r="G360" s="897">
        <v>0.3</v>
      </c>
      <c r="H360" s="863">
        <v>0.28200000000000003</v>
      </c>
      <c r="I360" s="735">
        <v>0.30599999999999999</v>
      </c>
    </row>
    <row r="361" spans="2:13">
      <c r="B361" s="756" t="s">
        <v>1248</v>
      </c>
      <c r="C361" s="895"/>
      <c r="G361" s="897">
        <v>1.5</v>
      </c>
      <c r="H361" s="863">
        <v>1.504</v>
      </c>
      <c r="I361" s="735">
        <v>1.6319999999999999</v>
      </c>
    </row>
    <row r="362" spans="2:13">
      <c r="B362" s="788" t="s">
        <v>1249</v>
      </c>
      <c r="C362" s="896"/>
      <c r="G362" s="897">
        <v>0.2</v>
      </c>
      <c r="H362" s="863">
        <v>0.28200000000000003</v>
      </c>
      <c r="I362" s="735">
        <v>0.30599999999999999</v>
      </c>
    </row>
    <row r="363" spans="2:13">
      <c r="D363" s="139"/>
      <c r="F363" s="139"/>
      <c r="G363" s="735"/>
      <c r="H363" s="139"/>
    </row>
    <row r="364" spans="2:13">
      <c r="D364" s="139"/>
      <c r="F364" s="139"/>
      <c r="H364" s="139"/>
    </row>
    <row r="365" spans="2:13">
      <c r="D365" s="139"/>
      <c r="F365" s="139"/>
      <c r="H365" s="139"/>
    </row>
    <row r="366" spans="2:13">
      <c r="D366" s="139"/>
      <c r="F366" s="139"/>
      <c r="H366" s="139"/>
    </row>
    <row r="367" spans="2:13">
      <c r="D367" s="139"/>
      <c r="F367" s="139"/>
      <c r="H367" s="139"/>
    </row>
    <row r="368" spans="2:13">
      <c r="C368" s="735"/>
      <c r="D368" s="139"/>
      <c r="F368" s="139"/>
      <c r="H368" s="139"/>
    </row>
    <row r="369" spans="3:8">
      <c r="C369" s="735"/>
      <c r="D369" s="139"/>
      <c r="F369" s="139"/>
      <c r="H369" s="139"/>
    </row>
    <row r="370" spans="3:8">
      <c r="C370" s="735"/>
      <c r="D370" s="139"/>
      <c r="F370" s="139"/>
      <c r="H370" s="139"/>
    </row>
    <row r="371" spans="3:8">
      <c r="C371" s="735"/>
      <c r="D371" s="139"/>
      <c r="F371" s="139"/>
      <c r="H371" s="139"/>
    </row>
    <row r="372" spans="3:8">
      <c r="C372" s="735"/>
      <c r="D372" s="139"/>
      <c r="F372" s="139"/>
      <c r="H372" s="139"/>
    </row>
    <row r="373" spans="3:8">
      <c r="C373" s="735"/>
      <c r="D373" s="139"/>
      <c r="F373" s="139"/>
      <c r="H373" s="139"/>
    </row>
    <row r="374" spans="3:8">
      <c r="C374" s="735"/>
      <c r="D374" s="139"/>
      <c r="F374" s="139"/>
      <c r="H374" s="139"/>
    </row>
    <row r="375" spans="3:8">
      <c r="C375" s="735"/>
      <c r="D375" s="139"/>
      <c r="F375" s="139"/>
      <c r="H375" s="139"/>
    </row>
    <row r="376" spans="3:8">
      <c r="D376" s="139"/>
      <c r="F376" s="139"/>
      <c r="H376" s="139"/>
    </row>
    <row r="377" spans="3:8">
      <c r="D377" s="139"/>
      <c r="F377" s="139"/>
      <c r="H377" s="139"/>
    </row>
    <row r="378" spans="3:8">
      <c r="D378" s="139"/>
      <c r="F378" s="139"/>
      <c r="H378" s="139"/>
    </row>
    <row r="379" spans="3:8">
      <c r="D379" s="139"/>
      <c r="F379" s="139"/>
      <c r="H379" s="139"/>
    </row>
    <row r="380" spans="3:8">
      <c r="D380" s="139"/>
      <c r="F380" s="139"/>
      <c r="H380" s="139"/>
    </row>
    <row r="381" spans="3:8">
      <c r="D381" s="139"/>
      <c r="F381" s="139"/>
      <c r="H381" s="139"/>
    </row>
    <row r="382" spans="3:8">
      <c r="D382" s="139"/>
      <c r="F382" s="139"/>
      <c r="H382" s="139"/>
    </row>
    <row r="383" spans="3:8">
      <c r="D383" s="139"/>
      <c r="F383" s="139"/>
      <c r="H383" s="139"/>
    </row>
    <row r="384" spans="3:8">
      <c r="D384" s="139"/>
      <c r="F384" s="139"/>
      <c r="H384" s="139"/>
    </row>
    <row r="385" spans="4:8">
      <c r="D385" s="139"/>
      <c r="F385" s="139"/>
      <c r="H385" s="139"/>
    </row>
    <row r="386" spans="4:8">
      <c r="D386" s="139"/>
      <c r="F386" s="139"/>
      <c r="H386" s="139"/>
    </row>
    <row r="387" spans="4:8">
      <c r="D387" s="139"/>
      <c r="F387" s="139"/>
      <c r="H387" s="139"/>
    </row>
    <row r="388" spans="4:8">
      <c r="D388" s="139"/>
      <c r="F388" s="139"/>
      <c r="H388" s="139"/>
    </row>
    <row r="389" spans="4:8">
      <c r="D389" s="139"/>
      <c r="F389" s="139"/>
      <c r="H389" s="139"/>
    </row>
    <row r="390" spans="4:8">
      <c r="D390" s="139"/>
      <c r="F390" s="139"/>
      <c r="H390" s="139"/>
    </row>
  </sheetData>
  <mergeCells count="5">
    <mergeCell ref="D253:E253"/>
    <mergeCell ref="B147:D147"/>
    <mergeCell ref="D60:E60"/>
    <mergeCell ref="D206:E206"/>
    <mergeCell ref="D230:E230"/>
  </mergeCells>
  <hyperlinks>
    <hyperlink ref="B21" r:id="rId1" display="Source: IMF, 2016 World Development Indicators "/>
    <hyperlink ref="H23" r:id="rId2" display="Source: Eurostat;"/>
    <hyperlink ref="B55" r:id="rId3" display="Source: Statistische Bundesamt, Zierpflanzenerhebung 2021"/>
    <hyperlink ref="B273" r:id="rId4" display="Source: Stat. Bundesamt, Baumschul- and Zierpflanzenerhebung 2017"/>
    <hyperlink ref="B158" r:id="rId5" display="Source: Statistisches Bundesamt, Baumschulerhebungen 2017"/>
    <hyperlink ref="N147" r:id="rId6" display="Source: Statistisches Bundesamt, Baumschulerhebung 2017"/>
    <hyperlink ref="B148" r:id="rId7" display="Source: Statistisches Bundesamt, Zierpflanzenerhebung 2021"/>
    <hyperlink ref="B78" r:id="rId8" display="Source: Statistische Bundesamt, Zierpflanzenerhebung 2021"/>
    <hyperlink ref="N99" r:id="rId9" display="Source: Statistische Bundesamt, Zierpflanzenerhebung 2021"/>
    <hyperlink ref="B104" r:id="rId10" display="Source: Statistische Bundesamt, Zierpflanzenerhebung 2021"/>
    <hyperlink ref="N116" r:id="rId11" display="Source: Statistische Bundesamt, Zierpflanzenerhebung 2021"/>
    <hyperlink ref="B123" r:id="rId12" display="Source: Statistische Bundesamt, Zierpflanzenerhebung 2021"/>
    <hyperlink ref="B195" r:id="rId13" display="Source: Statistische Bundesamt, Zierpflanzenerhebung 2021"/>
  </hyperlinks>
  <pageMargins left="0.7" right="0.7" top="0.78740157499999996" bottom="0.78740157499999996" header="0.3" footer="0.3"/>
  <pageSetup paperSize="9" orientation="portrait" r:id="rId14"/>
  <drawing r:id="rId1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1:N80"/>
  <sheetViews>
    <sheetView showGridLines="0" zoomScale="85" zoomScaleNormal="85" workbookViewId="0">
      <selection activeCell="P30" sqref="P30"/>
    </sheetView>
  </sheetViews>
  <sheetFormatPr baseColWidth="10" defaultColWidth="9.140625" defaultRowHeight="15"/>
  <cols>
    <col min="1" max="1" width="3.28515625" style="1373" customWidth="1"/>
    <col min="2" max="2" width="13.5703125" style="1373" customWidth="1"/>
    <col min="3" max="3" width="9.28515625" style="1373" customWidth="1"/>
    <col min="4" max="5" width="9.28515625" style="139" customWidth="1"/>
    <col min="6" max="6" width="10.28515625" style="1373" bestFit="1" customWidth="1"/>
    <col min="7" max="7" width="9.28515625" style="139" customWidth="1"/>
    <col min="8" max="8" width="10.42578125" style="1373" customWidth="1"/>
    <col min="9" max="9" width="10" style="1373" customWidth="1"/>
    <col min="10" max="11" width="9.28515625" style="139" customWidth="1"/>
    <col min="12" max="12" width="11.5703125" style="1373" customWidth="1"/>
    <col min="13" max="16384" width="9.140625" style="1373"/>
  </cols>
  <sheetData>
    <row r="1" spans="2:13" ht="15" customHeight="1">
      <c r="B1" s="105" t="s">
        <v>161</v>
      </c>
    </row>
    <row r="2" spans="2:13" ht="15" customHeight="1">
      <c r="B2" s="105" t="s">
        <v>54</v>
      </c>
    </row>
    <row r="3" spans="2:13" ht="15" customHeight="1">
      <c r="B3" s="1" t="s">
        <v>414</v>
      </c>
    </row>
    <row r="4" spans="2:13" ht="15" customHeight="1">
      <c r="B4" s="1740" t="s">
        <v>0</v>
      </c>
      <c r="C4" s="1740"/>
      <c r="D4" s="1740"/>
      <c r="E4" s="146"/>
      <c r="F4" s="1741" t="s">
        <v>1</v>
      </c>
      <c r="G4" s="1741"/>
      <c r="H4" s="148"/>
      <c r="I4" s="1740" t="s">
        <v>2</v>
      </c>
      <c r="J4" s="1740"/>
      <c r="K4" s="1740"/>
    </row>
    <row r="5" spans="2:13" ht="15" customHeight="1">
      <c r="B5" s="136"/>
      <c r="C5" s="103" t="s">
        <v>3</v>
      </c>
      <c r="D5" s="104" t="s">
        <v>419</v>
      </c>
      <c r="E5" s="104" t="s">
        <v>5</v>
      </c>
      <c r="F5" s="141" t="s">
        <v>6</v>
      </c>
      <c r="G5" s="104" t="s">
        <v>419</v>
      </c>
      <c r="H5" s="104" t="s">
        <v>5</v>
      </c>
      <c r="I5" s="142" t="s">
        <v>55</v>
      </c>
      <c r="J5" s="104" t="s">
        <v>419</v>
      </c>
      <c r="K5" s="104" t="s">
        <v>5</v>
      </c>
    </row>
    <row r="6" spans="2:13" ht="15" customHeight="1" thickBot="1">
      <c r="B6" s="275" t="s">
        <v>9</v>
      </c>
      <c r="C6" s="346">
        <v>92</v>
      </c>
      <c r="D6" s="258">
        <v>21</v>
      </c>
      <c r="E6" s="258">
        <v>7</v>
      </c>
      <c r="F6" s="181"/>
      <c r="G6" s="258"/>
      <c r="H6" s="258"/>
      <c r="I6" s="199">
        <v>29</v>
      </c>
      <c r="J6" s="258">
        <v>19</v>
      </c>
      <c r="K6" s="258"/>
      <c r="M6" s="124"/>
    </row>
    <row r="7" spans="2:13" ht="15" customHeight="1" thickBot="1">
      <c r="B7" s="275" t="s">
        <v>14</v>
      </c>
      <c r="C7" s="346">
        <v>682</v>
      </c>
      <c r="D7" s="258">
        <v>21</v>
      </c>
      <c r="E7" s="258">
        <v>1</v>
      </c>
      <c r="F7" s="181"/>
      <c r="G7" s="258"/>
      <c r="H7" s="258"/>
      <c r="I7" s="199"/>
      <c r="J7" s="258"/>
      <c r="K7" s="258"/>
    </row>
    <row r="8" spans="2:13" ht="15" customHeight="1" thickBot="1">
      <c r="B8" s="275" t="s">
        <v>346</v>
      </c>
      <c r="C8" s="346">
        <v>352</v>
      </c>
      <c r="D8" s="258">
        <v>21</v>
      </c>
      <c r="E8" s="258">
        <v>2</v>
      </c>
      <c r="F8" s="181"/>
      <c r="G8" s="258"/>
      <c r="H8" s="258"/>
      <c r="I8" s="199">
        <v>178</v>
      </c>
      <c r="J8" s="258">
        <v>21</v>
      </c>
      <c r="K8" s="258">
        <v>2</v>
      </c>
    </row>
    <row r="9" spans="2:13" ht="15" customHeight="1" thickBot="1">
      <c r="B9" s="275" t="s">
        <v>18</v>
      </c>
      <c r="C9" s="346">
        <v>21839</v>
      </c>
      <c r="D9" s="258">
        <v>21</v>
      </c>
      <c r="E9" s="258">
        <v>3</v>
      </c>
      <c r="F9" s="181"/>
      <c r="G9" s="258"/>
      <c r="H9" s="258"/>
      <c r="I9" s="199">
        <v>1580</v>
      </c>
      <c r="J9" s="258">
        <v>21</v>
      </c>
      <c r="K9" s="258"/>
    </row>
    <row r="10" spans="2:13" ht="15" customHeight="1" thickBot="1">
      <c r="B10" s="275" t="s">
        <v>23</v>
      </c>
      <c r="C10" s="346">
        <v>87</v>
      </c>
      <c r="D10" s="258">
        <v>20</v>
      </c>
      <c r="E10" s="258"/>
      <c r="F10" s="181"/>
      <c r="G10" s="258"/>
      <c r="H10" s="258"/>
      <c r="I10" s="199"/>
      <c r="J10" s="258"/>
      <c r="K10" s="258"/>
    </row>
    <row r="11" spans="2:13" ht="15" customHeight="1" thickBot="1">
      <c r="B11" s="5" t="s">
        <v>26</v>
      </c>
      <c r="C11" s="323">
        <v>25000</v>
      </c>
      <c r="D11" s="45"/>
      <c r="E11" s="45"/>
      <c r="F11" s="83"/>
      <c r="G11" s="45"/>
      <c r="H11" s="45"/>
      <c r="I11" s="323"/>
      <c r="J11" s="45"/>
      <c r="K11" s="45"/>
    </row>
    <row r="12" spans="2:13" ht="15" customHeight="1" thickBot="1">
      <c r="B12" s="275" t="s">
        <v>28</v>
      </c>
      <c r="C12" s="346">
        <v>51</v>
      </c>
      <c r="D12" s="258">
        <v>21</v>
      </c>
      <c r="E12" s="258">
        <v>4</v>
      </c>
      <c r="F12" s="181"/>
      <c r="G12" s="258"/>
      <c r="H12" s="258"/>
      <c r="I12" s="199"/>
      <c r="J12" s="258"/>
      <c r="K12" s="258"/>
    </row>
    <row r="13" spans="2:13" ht="15" customHeight="1" thickBot="1">
      <c r="B13" s="275" t="s">
        <v>35</v>
      </c>
      <c r="C13" s="346">
        <v>3627</v>
      </c>
      <c r="D13" s="258">
        <v>20</v>
      </c>
      <c r="E13" s="258">
        <v>5</v>
      </c>
      <c r="F13" s="1710">
        <v>77</v>
      </c>
      <c r="G13" s="1708">
        <v>20</v>
      </c>
      <c r="H13" s="1708">
        <v>5</v>
      </c>
      <c r="I13" s="199"/>
      <c r="J13" s="258"/>
      <c r="K13" s="258"/>
    </row>
    <row r="14" spans="2:13" ht="15" customHeight="1" thickBot="1">
      <c r="B14" s="275" t="s">
        <v>38</v>
      </c>
      <c r="C14" s="346">
        <v>259</v>
      </c>
      <c r="D14" s="258">
        <v>19</v>
      </c>
      <c r="E14" s="258"/>
      <c r="F14" s="181"/>
      <c r="G14" s="258"/>
      <c r="H14" s="258"/>
      <c r="I14" s="199"/>
      <c r="J14" s="258"/>
      <c r="K14" s="258"/>
    </row>
    <row r="15" spans="2:13" ht="15" customHeight="1" thickBot="1">
      <c r="B15" s="275" t="s">
        <v>43</v>
      </c>
      <c r="C15" s="346">
        <v>3462</v>
      </c>
      <c r="D15" s="258">
        <v>17</v>
      </c>
      <c r="E15" s="258"/>
      <c r="F15" s="181">
        <v>70</v>
      </c>
      <c r="G15" s="258">
        <v>17</v>
      </c>
      <c r="H15" s="258">
        <v>6</v>
      </c>
      <c r="I15" s="199">
        <v>846</v>
      </c>
      <c r="J15" s="258">
        <v>17</v>
      </c>
      <c r="K15" s="258"/>
    </row>
    <row r="16" spans="2:13" ht="12" customHeight="1">
      <c r="B16" s="115" t="s">
        <v>420</v>
      </c>
      <c r="D16" s="1373"/>
      <c r="E16" s="1373"/>
    </row>
    <row r="17" spans="2:12" ht="12" customHeight="1">
      <c r="B17" s="115"/>
    </row>
    <row r="18" spans="2:12" ht="12" customHeight="1">
      <c r="B18" s="185" t="s">
        <v>429</v>
      </c>
    </row>
    <row r="19" spans="2:12" ht="12" customHeight="1">
      <c r="B19" s="185" t="s">
        <v>2474</v>
      </c>
    </row>
    <row r="20" spans="2:12" ht="12" customHeight="1">
      <c r="B20" s="187" t="s">
        <v>516</v>
      </c>
    </row>
    <row r="21" spans="2:12" ht="12" customHeight="1">
      <c r="B21" s="187" t="s">
        <v>430</v>
      </c>
      <c r="C21" s="186"/>
      <c r="D21" s="1373"/>
      <c r="E21" s="1373"/>
      <c r="G21" s="1373"/>
      <c r="H21" s="139"/>
      <c r="L21" s="139"/>
    </row>
    <row r="22" spans="2:12" ht="12" customHeight="1">
      <c r="B22" s="1711" t="s">
        <v>2837</v>
      </c>
      <c r="C22" s="186"/>
      <c r="D22" s="1373"/>
      <c r="E22" s="1373"/>
      <c r="G22" s="1373"/>
      <c r="H22" s="139"/>
      <c r="L22" s="139"/>
    </row>
    <row r="23" spans="2:12">
      <c r="B23" s="185" t="s">
        <v>522</v>
      </c>
      <c r="C23" s="186"/>
    </row>
    <row r="24" spans="2:12">
      <c r="B24" s="185" t="s">
        <v>2475</v>
      </c>
    </row>
    <row r="25" spans="2:12">
      <c r="B25" s="115" t="s">
        <v>551</v>
      </c>
    </row>
    <row r="26" spans="2:12">
      <c r="B26" s="115"/>
    </row>
    <row r="27" spans="2:12" ht="15.75">
      <c r="B27" s="105" t="s">
        <v>90</v>
      </c>
    </row>
    <row r="28" spans="2:12" ht="15.75">
      <c r="B28" s="105" t="s">
        <v>54</v>
      </c>
    </row>
    <row r="29" spans="2:12">
      <c r="B29" s="1" t="s">
        <v>415</v>
      </c>
    </row>
    <row r="30" spans="2:12" ht="21" customHeight="1">
      <c r="B30" s="147"/>
      <c r="C30" s="180" t="s">
        <v>0</v>
      </c>
      <c r="D30" s="146"/>
      <c r="E30" s="146"/>
      <c r="F30" s="1741" t="s">
        <v>1</v>
      </c>
      <c r="G30" s="1741"/>
      <c r="H30" s="148"/>
      <c r="I30" s="1740" t="s">
        <v>2</v>
      </c>
      <c r="J30" s="1740"/>
      <c r="K30" s="1740"/>
    </row>
    <row r="31" spans="2:12" ht="21.75" customHeight="1">
      <c r="B31" s="136"/>
      <c r="C31" s="103" t="s">
        <v>3</v>
      </c>
      <c r="D31" s="104" t="s">
        <v>419</v>
      </c>
      <c r="E31" s="104" t="s">
        <v>5</v>
      </c>
      <c r="F31" s="141" t="s">
        <v>6</v>
      </c>
      <c r="G31" s="104" t="s">
        <v>419</v>
      </c>
      <c r="H31" s="104" t="s">
        <v>5</v>
      </c>
      <c r="I31" s="142" t="s">
        <v>55</v>
      </c>
      <c r="J31" s="104" t="s">
        <v>419</v>
      </c>
      <c r="K31" s="104" t="s">
        <v>5</v>
      </c>
    </row>
    <row r="32" spans="2:12" ht="15" customHeight="1" thickBot="1">
      <c r="B32" s="331" t="s">
        <v>8</v>
      </c>
      <c r="C32" s="346">
        <v>1717</v>
      </c>
      <c r="D32" s="332">
        <v>20</v>
      </c>
      <c r="E32" s="332">
        <v>3</v>
      </c>
      <c r="F32" s="199">
        <v>142</v>
      </c>
      <c r="G32" s="333">
        <v>20</v>
      </c>
      <c r="H32" s="333">
        <v>1</v>
      </c>
      <c r="I32" s="199">
        <v>463</v>
      </c>
      <c r="J32" s="332">
        <v>20</v>
      </c>
      <c r="K32" s="332">
        <v>3</v>
      </c>
    </row>
    <row r="33" spans="2:12" ht="15" customHeight="1" thickBot="1">
      <c r="B33" s="331" t="s">
        <v>9</v>
      </c>
      <c r="C33" s="346">
        <v>5646</v>
      </c>
      <c r="D33" s="332">
        <v>21</v>
      </c>
      <c r="E33" s="332">
        <v>16</v>
      </c>
      <c r="F33" s="199">
        <v>316</v>
      </c>
      <c r="G33" s="333">
        <v>20</v>
      </c>
      <c r="H33" s="333">
        <v>1</v>
      </c>
      <c r="I33" s="199">
        <v>807</v>
      </c>
      <c r="J33" s="332">
        <v>21</v>
      </c>
      <c r="K33" s="332"/>
      <c r="L33" s="156"/>
    </row>
    <row r="34" spans="2:12" ht="15" customHeight="1" thickBot="1">
      <c r="B34" s="331" t="s">
        <v>12</v>
      </c>
      <c r="C34" s="346">
        <v>1713</v>
      </c>
      <c r="D34" s="332">
        <v>21</v>
      </c>
      <c r="E34" s="332">
        <v>4</v>
      </c>
      <c r="F34" s="199">
        <v>92</v>
      </c>
      <c r="G34" s="333">
        <v>20</v>
      </c>
      <c r="H34" s="333">
        <v>1</v>
      </c>
      <c r="I34" s="199">
        <v>139</v>
      </c>
      <c r="J34" s="332">
        <v>21</v>
      </c>
      <c r="K34" s="332">
        <v>4</v>
      </c>
    </row>
    <row r="35" spans="2:12" ht="15" customHeight="1" thickBot="1">
      <c r="B35" s="331" t="s">
        <v>13</v>
      </c>
      <c r="C35" s="346">
        <v>328</v>
      </c>
      <c r="D35" s="332">
        <v>21</v>
      </c>
      <c r="E35" s="332"/>
      <c r="F35" s="199">
        <v>19</v>
      </c>
      <c r="G35" s="333">
        <v>20</v>
      </c>
      <c r="H35" s="333">
        <v>1</v>
      </c>
      <c r="I35" s="199">
        <v>70</v>
      </c>
      <c r="J35" s="332">
        <v>21</v>
      </c>
      <c r="K35" s="332"/>
    </row>
    <row r="36" spans="2:12" ht="15" customHeight="1" thickBot="1">
      <c r="B36" s="331" t="s">
        <v>14</v>
      </c>
      <c r="C36" s="346">
        <v>11724</v>
      </c>
      <c r="D36" s="332">
        <v>10</v>
      </c>
      <c r="E36" s="332">
        <v>5</v>
      </c>
      <c r="F36" s="199">
        <v>1214</v>
      </c>
      <c r="G36" s="333">
        <v>20</v>
      </c>
      <c r="H36" s="333">
        <v>1</v>
      </c>
      <c r="I36" s="199">
        <v>1970</v>
      </c>
      <c r="J36" s="332">
        <v>10</v>
      </c>
      <c r="K36" s="332">
        <v>5</v>
      </c>
    </row>
    <row r="37" spans="2:12" ht="15" customHeight="1" thickBot="1">
      <c r="B37" s="331" t="s">
        <v>15</v>
      </c>
      <c r="C37" s="346">
        <v>17160</v>
      </c>
      <c r="D37" s="332">
        <v>21</v>
      </c>
      <c r="E37" s="332">
        <v>15</v>
      </c>
      <c r="F37" s="199">
        <v>1315</v>
      </c>
      <c r="G37" s="333">
        <v>20</v>
      </c>
      <c r="H37" s="333">
        <v>2</v>
      </c>
      <c r="I37" s="199">
        <v>1536</v>
      </c>
      <c r="J37" s="332">
        <v>21</v>
      </c>
      <c r="K37" s="332">
        <v>15</v>
      </c>
    </row>
    <row r="38" spans="2:12" ht="15" customHeight="1" thickBot="1">
      <c r="B38" s="331" t="s">
        <v>16</v>
      </c>
      <c r="C38" s="346">
        <v>731</v>
      </c>
      <c r="D38" s="332">
        <v>10</v>
      </c>
      <c r="E38" s="332"/>
      <c r="F38" s="199">
        <v>47</v>
      </c>
      <c r="G38" s="333">
        <v>20</v>
      </c>
      <c r="H38" s="333">
        <v>1</v>
      </c>
      <c r="I38" s="199">
        <v>171</v>
      </c>
      <c r="J38" s="332">
        <v>10</v>
      </c>
      <c r="K38" s="332"/>
    </row>
    <row r="39" spans="2:12" ht="15" customHeight="1" thickBot="1">
      <c r="B39" s="331" t="s">
        <v>17</v>
      </c>
      <c r="C39" s="346">
        <v>19486</v>
      </c>
      <c r="D39" s="332">
        <v>10</v>
      </c>
      <c r="E39" s="332"/>
      <c r="F39" s="199">
        <v>1418</v>
      </c>
      <c r="G39" s="333">
        <v>20</v>
      </c>
      <c r="H39" s="333">
        <v>1</v>
      </c>
      <c r="I39" s="199">
        <v>10844</v>
      </c>
      <c r="J39" s="332">
        <v>10</v>
      </c>
      <c r="K39" s="332"/>
    </row>
    <row r="40" spans="2:12" ht="15" customHeight="1" thickBot="1">
      <c r="B40" s="331" t="s">
        <v>18</v>
      </c>
      <c r="C40" s="346">
        <v>17600</v>
      </c>
      <c r="D40" s="332">
        <v>20</v>
      </c>
      <c r="E40" s="332"/>
      <c r="F40" s="199">
        <v>4576</v>
      </c>
      <c r="G40" s="333">
        <v>20</v>
      </c>
      <c r="H40" s="333">
        <v>1</v>
      </c>
      <c r="I40" s="199">
        <v>4170</v>
      </c>
      <c r="J40" s="332">
        <v>21</v>
      </c>
      <c r="K40" s="332"/>
    </row>
    <row r="41" spans="2:12" ht="15" customHeight="1" thickBot="1">
      <c r="B41" s="331" t="s">
        <v>19</v>
      </c>
      <c r="C41" s="346">
        <v>226</v>
      </c>
      <c r="D41" s="332">
        <v>10</v>
      </c>
      <c r="E41" s="332"/>
      <c r="F41" s="199">
        <v>94</v>
      </c>
      <c r="G41" s="333">
        <v>20</v>
      </c>
      <c r="H41" s="332">
        <v>1</v>
      </c>
      <c r="I41" s="199">
        <v>39</v>
      </c>
      <c r="J41" s="332">
        <v>18</v>
      </c>
      <c r="K41" s="332"/>
    </row>
    <row r="42" spans="2:12" ht="15" customHeight="1" thickBot="1">
      <c r="B42" s="331" t="s">
        <v>20</v>
      </c>
      <c r="C42" s="346">
        <v>6999</v>
      </c>
      <c r="D42" s="332">
        <v>18</v>
      </c>
      <c r="E42" s="332">
        <v>6</v>
      </c>
      <c r="F42" s="199">
        <v>295</v>
      </c>
      <c r="G42" s="333">
        <v>18</v>
      </c>
      <c r="H42" s="332">
        <v>6</v>
      </c>
      <c r="I42" s="199"/>
      <c r="J42" s="332"/>
      <c r="K42" s="332"/>
    </row>
    <row r="43" spans="2:12" ht="15" customHeight="1" thickBot="1">
      <c r="B43" s="331" t="s">
        <v>23</v>
      </c>
      <c r="C43" s="346">
        <v>516</v>
      </c>
      <c r="D43" s="332">
        <v>20</v>
      </c>
      <c r="E43" s="332">
        <v>7</v>
      </c>
      <c r="F43" s="199">
        <v>120</v>
      </c>
      <c r="G43" s="333">
        <v>20</v>
      </c>
      <c r="H43" s="332">
        <v>1</v>
      </c>
      <c r="I43" s="199">
        <v>118</v>
      </c>
      <c r="J43" s="332">
        <v>20</v>
      </c>
      <c r="K43" s="332">
        <v>7</v>
      </c>
    </row>
    <row r="44" spans="2:12" ht="15" customHeight="1" thickBot="1">
      <c r="B44" s="331" t="s">
        <v>24</v>
      </c>
      <c r="C44" s="346">
        <v>885</v>
      </c>
      <c r="D44" s="332">
        <v>21</v>
      </c>
      <c r="E44" s="332">
        <v>8</v>
      </c>
      <c r="F44" s="199">
        <v>194</v>
      </c>
      <c r="G44" s="333">
        <v>20</v>
      </c>
      <c r="H44" s="332">
        <v>1</v>
      </c>
      <c r="I44" s="199">
        <v>429</v>
      </c>
      <c r="J44" s="332">
        <v>17</v>
      </c>
      <c r="K44" s="332">
        <v>8</v>
      </c>
    </row>
    <row r="45" spans="2:12" ht="15" customHeight="1">
      <c r="B45" s="335" t="s">
        <v>25</v>
      </c>
      <c r="C45" s="166">
        <v>4583</v>
      </c>
      <c r="D45" s="336">
        <v>21</v>
      </c>
      <c r="E45" s="336">
        <v>9</v>
      </c>
      <c r="F45" s="337">
        <v>1325</v>
      </c>
      <c r="G45" s="338">
        <v>21</v>
      </c>
      <c r="H45" s="336">
        <v>14</v>
      </c>
      <c r="I45" s="337"/>
      <c r="J45" s="336"/>
      <c r="K45" s="336"/>
    </row>
    <row r="46" spans="2:12" ht="15" customHeight="1">
      <c r="B46" s="136" t="s">
        <v>56</v>
      </c>
      <c r="C46" s="169">
        <v>90000</v>
      </c>
      <c r="D46" s="339" t="s">
        <v>11</v>
      </c>
      <c r="E46" s="339"/>
      <c r="F46" s="169">
        <v>12000</v>
      </c>
      <c r="G46" s="339" t="s">
        <v>11</v>
      </c>
      <c r="H46" s="340"/>
      <c r="I46" s="169">
        <v>21000</v>
      </c>
      <c r="J46" s="339" t="s">
        <v>11</v>
      </c>
      <c r="K46" s="339"/>
    </row>
    <row r="47" spans="2:12" ht="15" customHeight="1" thickBot="1">
      <c r="B47" s="276" t="s">
        <v>28</v>
      </c>
      <c r="C47" s="346">
        <v>4034</v>
      </c>
      <c r="D47" s="278">
        <v>21</v>
      </c>
      <c r="E47" s="278">
        <v>10</v>
      </c>
      <c r="F47" s="277"/>
      <c r="G47" s="278"/>
      <c r="H47" s="279"/>
      <c r="I47" s="277"/>
      <c r="J47" s="278"/>
      <c r="K47" s="278"/>
    </row>
    <row r="48" spans="2:12" ht="15" customHeight="1" thickBot="1">
      <c r="B48" s="276" t="s">
        <v>35</v>
      </c>
      <c r="C48" s="1706">
        <v>856278</v>
      </c>
      <c r="D48" s="1712">
        <v>20</v>
      </c>
      <c r="E48" s="1712">
        <v>11</v>
      </c>
      <c r="F48" s="1713">
        <v>9584</v>
      </c>
      <c r="G48" s="1712">
        <v>20</v>
      </c>
      <c r="H48" s="1714">
        <v>11</v>
      </c>
      <c r="I48" s="277"/>
      <c r="J48" s="278"/>
      <c r="K48" s="278"/>
      <c r="L48" s="186"/>
    </row>
    <row r="49" spans="2:14" ht="15" customHeight="1" thickBot="1">
      <c r="B49" s="276" t="s">
        <v>36</v>
      </c>
      <c r="C49" s="346">
        <v>9631</v>
      </c>
      <c r="D49" s="278">
        <v>20</v>
      </c>
      <c r="E49" s="278"/>
      <c r="F49" s="277"/>
      <c r="G49" s="278"/>
      <c r="H49" s="279"/>
      <c r="I49" s="277"/>
      <c r="J49" s="278"/>
      <c r="K49" s="278"/>
    </row>
    <row r="50" spans="2:14" ht="15" customHeight="1" thickBot="1">
      <c r="B50" s="276" t="s">
        <v>486</v>
      </c>
      <c r="C50" s="346">
        <v>2335</v>
      </c>
      <c r="D50" s="278">
        <v>20</v>
      </c>
      <c r="E50" s="278">
        <v>17</v>
      </c>
      <c r="F50" s="277"/>
      <c r="G50" s="278"/>
      <c r="H50" s="279"/>
      <c r="I50" s="277"/>
      <c r="J50" s="278"/>
      <c r="K50" s="278"/>
    </row>
    <row r="51" spans="2:14" ht="15" customHeight="1" thickBot="1">
      <c r="B51" s="276" t="s">
        <v>38</v>
      </c>
      <c r="C51" s="346">
        <v>3620</v>
      </c>
      <c r="D51" s="278">
        <v>19</v>
      </c>
      <c r="E51" s="278">
        <v>19</v>
      </c>
      <c r="F51" s="277"/>
      <c r="G51" s="278"/>
      <c r="H51" s="279"/>
      <c r="I51" s="277">
        <v>9475</v>
      </c>
      <c r="J51" s="278">
        <v>15</v>
      </c>
      <c r="K51" s="278"/>
      <c r="N51" s="124"/>
    </row>
    <row r="52" spans="2:14" ht="15" customHeight="1" thickBot="1">
      <c r="B52" s="276" t="s">
        <v>34</v>
      </c>
      <c r="C52" s="346">
        <v>4832</v>
      </c>
      <c r="D52" s="334" t="s">
        <v>2468</v>
      </c>
      <c r="E52" s="278"/>
      <c r="F52" s="277"/>
      <c r="G52" s="278"/>
      <c r="H52" s="279"/>
      <c r="I52" s="277">
        <v>1142</v>
      </c>
      <c r="J52" s="334" t="s">
        <v>2468</v>
      </c>
      <c r="K52" s="278"/>
    </row>
    <row r="53" spans="2:14" ht="15" customHeight="1" thickBot="1">
      <c r="B53" s="276" t="s">
        <v>39</v>
      </c>
      <c r="C53" s="346">
        <v>1538</v>
      </c>
      <c r="D53" s="278">
        <v>13</v>
      </c>
      <c r="E53" s="278"/>
      <c r="F53" s="277"/>
      <c r="G53" s="278"/>
      <c r="H53" s="279"/>
      <c r="I53" s="277">
        <v>2057</v>
      </c>
      <c r="J53" s="278">
        <v>13</v>
      </c>
      <c r="K53" s="278"/>
    </row>
    <row r="54" spans="2:14" ht="15" customHeight="1" thickBot="1">
      <c r="B54" s="276" t="s">
        <v>45</v>
      </c>
      <c r="C54" s="346">
        <v>15600</v>
      </c>
      <c r="D54" s="278">
        <v>20</v>
      </c>
      <c r="E54" s="278"/>
      <c r="F54" s="277">
        <v>1490</v>
      </c>
      <c r="G54" s="278">
        <v>21</v>
      </c>
      <c r="H54" s="279"/>
      <c r="I54" s="277">
        <v>8300</v>
      </c>
      <c r="J54" s="278">
        <v>20</v>
      </c>
      <c r="K54" s="278">
        <v>18</v>
      </c>
    </row>
    <row r="55" spans="2:14" ht="15" customHeight="1" thickBot="1">
      <c r="B55" s="276" t="s">
        <v>42</v>
      </c>
      <c r="C55" s="346">
        <v>15669</v>
      </c>
      <c r="D55" s="278">
        <v>21</v>
      </c>
      <c r="E55" s="278"/>
      <c r="F55" s="277">
        <v>505</v>
      </c>
      <c r="G55" s="278">
        <v>21</v>
      </c>
      <c r="H55" s="278">
        <v>12</v>
      </c>
      <c r="I55" s="277">
        <v>1840</v>
      </c>
      <c r="J55" s="278">
        <v>21</v>
      </c>
      <c r="K55" s="278"/>
    </row>
    <row r="56" spans="2:14" ht="15" customHeight="1">
      <c r="B56" s="335" t="s">
        <v>43</v>
      </c>
      <c r="C56" s="166">
        <v>139596</v>
      </c>
      <c r="D56" s="336">
        <v>17</v>
      </c>
      <c r="E56" s="336">
        <v>13</v>
      </c>
      <c r="F56" s="337">
        <v>5213</v>
      </c>
      <c r="G56" s="336">
        <v>17</v>
      </c>
      <c r="H56" s="336">
        <v>13</v>
      </c>
      <c r="I56" s="337">
        <v>19394</v>
      </c>
      <c r="J56" s="336">
        <v>17</v>
      </c>
      <c r="K56" s="336">
        <v>13</v>
      </c>
      <c r="L56" s="88"/>
    </row>
    <row r="57" spans="2:14" ht="20.25" customHeight="1" thickBot="1">
      <c r="B57" s="54" t="s">
        <v>57</v>
      </c>
      <c r="C57" s="59">
        <v>1200000</v>
      </c>
      <c r="D57" s="137" t="s">
        <v>11</v>
      </c>
      <c r="E57" s="137"/>
      <c r="F57" s="59">
        <v>17000</v>
      </c>
      <c r="G57" s="137" t="s">
        <v>11</v>
      </c>
      <c r="H57" s="137"/>
      <c r="I57" s="59">
        <v>43000</v>
      </c>
      <c r="J57" s="4" t="s">
        <v>11</v>
      </c>
      <c r="K57" s="137"/>
      <c r="L57" s="87"/>
    </row>
    <row r="58" spans="2:14" ht="20.25" customHeight="1" thickTop="1">
      <c r="B58" s="46" t="s">
        <v>58</v>
      </c>
      <c r="C58" s="60">
        <f>C57+C46</f>
        <v>1290000</v>
      </c>
      <c r="D58" s="138" t="s">
        <v>11</v>
      </c>
      <c r="E58" s="138"/>
      <c r="F58" s="60">
        <f>F57+F46</f>
        <v>29000</v>
      </c>
      <c r="G58" s="138" t="s">
        <v>11</v>
      </c>
      <c r="H58" s="138"/>
      <c r="I58" s="57">
        <f>I57+I46</f>
        <v>64000</v>
      </c>
      <c r="J58" s="3" t="s">
        <v>11</v>
      </c>
      <c r="K58" s="140"/>
    </row>
    <row r="59" spans="2:14" ht="12" customHeight="1">
      <c r="B59" s="115" t="s">
        <v>421</v>
      </c>
      <c r="C59" s="185"/>
    </row>
    <row r="60" spans="2:14" ht="12" customHeight="1">
      <c r="B60" s="115"/>
      <c r="C60" s="185"/>
    </row>
    <row r="61" spans="2:14" ht="12" customHeight="1">
      <c r="B61" s="185" t="s">
        <v>569</v>
      </c>
      <c r="C61" s="186"/>
      <c r="D61" s="186"/>
      <c r="E61" s="1373"/>
      <c r="G61" s="1373"/>
      <c r="H61" s="139"/>
    </row>
    <row r="62" spans="2:14" s="185" customFormat="1" ht="12" customHeight="1">
      <c r="B62" s="185" t="s">
        <v>434</v>
      </c>
    </row>
    <row r="63" spans="2:14" s="185" customFormat="1" ht="12" customHeight="1">
      <c r="B63" s="185" t="s">
        <v>2476</v>
      </c>
    </row>
    <row r="64" spans="2:14" s="185" customFormat="1" ht="12" customHeight="1">
      <c r="B64" s="185" t="s">
        <v>517</v>
      </c>
    </row>
    <row r="65" spans="2:2" s="185" customFormat="1" ht="12" customHeight="1">
      <c r="B65" s="185" t="s">
        <v>361</v>
      </c>
    </row>
    <row r="66" spans="2:2" s="185" customFormat="1" ht="12" customHeight="1">
      <c r="B66" s="185" t="s">
        <v>571</v>
      </c>
    </row>
    <row r="67" spans="2:2" s="185" customFormat="1" ht="12" customHeight="1">
      <c r="B67" s="185" t="s">
        <v>2477</v>
      </c>
    </row>
    <row r="68" spans="2:2" s="185" customFormat="1" ht="12" customHeight="1">
      <c r="B68" s="185" t="s">
        <v>431</v>
      </c>
    </row>
    <row r="69" spans="2:2" s="185" customFormat="1" ht="12" customHeight="1">
      <c r="B69" s="185" t="s">
        <v>432</v>
      </c>
    </row>
    <row r="70" spans="2:2" s="185" customFormat="1" ht="12" customHeight="1">
      <c r="B70" s="185" t="s">
        <v>550</v>
      </c>
    </row>
    <row r="71" spans="2:2" s="185" customFormat="1" ht="12" customHeight="1">
      <c r="B71" s="1715" t="s">
        <v>2838</v>
      </c>
    </row>
    <row r="72" spans="2:2" s="185" customFormat="1" ht="12" customHeight="1">
      <c r="B72" s="185" t="s">
        <v>433</v>
      </c>
    </row>
    <row r="73" spans="2:2" s="185" customFormat="1" ht="12" customHeight="1">
      <c r="B73" s="185" t="s">
        <v>519</v>
      </c>
    </row>
    <row r="74" spans="2:2" ht="12" customHeight="1">
      <c r="B74" s="185" t="s">
        <v>397</v>
      </c>
    </row>
    <row r="75" spans="2:2" ht="12" customHeight="1">
      <c r="B75" s="185" t="s">
        <v>2478</v>
      </c>
    </row>
    <row r="76" spans="2:2" ht="12" customHeight="1">
      <c r="B76" s="185" t="s">
        <v>2479</v>
      </c>
    </row>
    <row r="77" spans="2:2" ht="12" customHeight="1">
      <c r="B77" s="185" t="s">
        <v>487</v>
      </c>
    </row>
    <row r="78" spans="2:2" ht="12" customHeight="1">
      <c r="B78" s="185" t="s">
        <v>2480</v>
      </c>
    </row>
    <row r="79" spans="2:2" ht="12" customHeight="1">
      <c r="B79" s="185" t="s">
        <v>2481</v>
      </c>
    </row>
    <row r="80" spans="2:2" ht="12" customHeight="1"/>
  </sheetData>
  <mergeCells count="5">
    <mergeCell ref="B4:D4"/>
    <mergeCell ref="F4:G4"/>
    <mergeCell ref="F30:G30"/>
    <mergeCell ref="I4:K4"/>
    <mergeCell ref="I30:K30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2:X162"/>
  <sheetViews>
    <sheetView zoomScaleNormal="100" workbookViewId="0">
      <selection activeCell="G30" sqref="G30"/>
    </sheetView>
  </sheetViews>
  <sheetFormatPr baseColWidth="10" defaultRowHeight="15"/>
  <cols>
    <col min="1" max="1" width="11.42578125" style="1373"/>
    <col min="2" max="2" width="43" style="1373" customWidth="1"/>
    <col min="3" max="3" width="9.42578125" style="1373" customWidth="1"/>
    <col min="4" max="4" width="22.140625" style="1373" customWidth="1"/>
    <col min="5" max="5" width="18.28515625" style="1373" customWidth="1"/>
    <col min="6" max="16384" width="11.42578125" style="1373"/>
  </cols>
  <sheetData>
    <row r="2" spans="2:4" ht="15.75">
      <c r="B2" s="105" t="s">
        <v>1500</v>
      </c>
    </row>
    <row r="3" spans="2:4" ht="15.75">
      <c r="B3" s="105"/>
    </row>
    <row r="4" spans="2:4" ht="15.75">
      <c r="B4" s="105" t="s">
        <v>1979</v>
      </c>
    </row>
    <row r="5" spans="2:4" ht="15.75">
      <c r="B5" s="105"/>
    </row>
    <row r="6" spans="2:4" ht="15" customHeight="1">
      <c r="B6" s="16" t="s">
        <v>613</v>
      </c>
      <c r="C6" s="385">
        <v>17.100000000000001</v>
      </c>
      <c r="D6" s="386" t="s">
        <v>614</v>
      </c>
    </row>
    <row r="7" spans="2:4">
      <c r="B7" s="16" t="s">
        <v>615</v>
      </c>
      <c r="C7" s="387">
        <v>108.9</v>
      </c>
      <c r="D7" s="386" t="s">
        <v>616</v>
      </c>
    </row>
    <row r="8" spans="2:4">
      <c r="B8" s="388" t="s">
        <v>617</v>
      </c>
      <c r="C8" s="389">
        <v>160</v>
      </c>
      <c r="D8" s="390" t="s">
        <v>618</v>
      </c>
    </row>
    <row r="9" spans="2:4" ht="15" customHeight="1">
      <c r="B9" s="391"/>
      <c r="C9" s="392"/>
      <c r="D9" s="386"/>
    </row>
    <row r="10" spans="2:4">
      <c r="B10" s="16" t="s">
        <v>619</v>
      </c>
      <c r="C10" s="393">
        <v>85</v>
      </c>
      <c r="D10" s="386" t="s">
        <v>620</v>
      </c>
    </row>
    <row r="11" spans="2:4" ht="15" customHeight="1">
      <c r="B11" s="391" t="s">
        <v>621</v>
      </c>
      <c r="C11" s="392">
        <v>4940</v>
      </c>
      <c r="D11" s="386" t="s">
        <v>622</v>
      </c>
    </row>
    <row r="12" spans="2:4">
      <c r="B12" s="16" t="s">
        <v>623</v>
      </c>
      <c r="C12" s="393">
        <v>164</v>
      </c>
      <c r="D12" s="386" t="s">
        <v>620</v>
      </c>
    </row>
    <row r="13" spans="2:4">
      <c r="B13" s="391" t="s">
        <v>624</v>
      </c>
      <c r="C13" s="392"/>
      <c r="D13" s="386"/>
    </row>
    <row r="14" spans="2:4">
      <c r="B14" s="391" t="s">
        <v>621</v>
      </c>
      <c r="C14" s="392">
        <v>9580</v>
      </c>
      <c r="D14" s="386" t="s">
        <v>625</v>
      </c>
    </row>
    <row r="15" spans="2:4" ht="15" customHeight="1">
      <c r="B15" s="394"/>
      <c r="C15" s="395"/>
      <c r="D15" s="390"/>
    </row>
    <row r="16" spans="2:4">
      <c r="B16" s="16" t="s">
        <v>626</v>
      </c>
      <c r="C16" s="385">
        <v>7.5</v>
      </c>
      <c r="D16" s="386" t="s">
        <v>627</v>
      </c>
    </row>
    <row r="17" spans="2:14">
      <c r="B17" s="16" t="s">
        <v>628</v>
      </c>
      <c r="C17" s="385">
        <v>5.9</v>
      </c>
      <c r="D17" s="386" t="s">
        <v>629</v>
      </c>
    </row>
    <row r="18" spans="2:14">
      <c r="B18" s="396"/>
      <c r="C18" s="392"/>
      <c r="D18" s="392"/>
      <c r="E18" s="386"/>
    </row>
    <row r="19" spans="2:14">
      <c r="B19" s="397" t="s">
        <v>805</v>
      </c>
      <c r="C19" s="398"/>
      <c r="D19" s="398"/>
      <c r="E19" s="398"/>
    </row>
    <row r="20" spans="2:14">
      <c r="B20" s="399" t="s">
        <v>1978</v>
      </c>
      <c r="C20" s="400"/>
      <c r="D20" s="400"/>
      <c r="E20" s="401"/>
    </row>
    <row r="23" spans="2:14" ht="15.75">
      <c r="B23" s="105" t="s">
        <v>76</v>
      </c>
      <c r="C23" s="105"/>
      <c r="D23" s="105"/>
      <c r="E23" s="105"/>
      <c r="F23" s="105"/>
      <c r="G23" s="105"/>
      <c r="H23" s="105"/>
    </row>
    <row r="24" spans="2:14" ht="15.75">
      <c r="B24" s="116" t="s">
        <v>74</v>
      </c>
      <c r="C24" s="105"/>
      <c r="D24" s="105"/>
      <c r="E24" s="105"/>
      <c r="F24" s="105"/>
      <c r="G24" s="105"/>
      <c r="H24" s="105"/>
    </row>
    <row r="25" spans="2:14">
      <c r="B25" s="480"/>
      <c r="C25" s="481">
        <v>2021</v>
      </c>
      <c r="D25" s="1490"/>
      <c r="E25" s="1490"/>
      <c r="F25" s="1490"/>
      <c r="G25" s="1490"/>
      <c r="H25" s="1490"/>
      <c r="I25" s="1490"/>
      <c r="J25" s="1490"/>
      <c r="K25" s="1490"/>
      <c r="L25" s="1490"/>
      <c r="M25" s="1490"/>
      <c r="N25" s="1443"/>
    </row>
    <row r="26" spans="2:14" ht="15.75" thickBot="1">
      <c r="B26" s="106" t="s">
        <v>2491</v>
      </c>
      <c r="C26" s="346">
        <v>3500</v>
      </c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485"/>
    </row>
    <row r="27" spans="2:14">
      <c r="B27" s="99" t="s">
        <v>2492</v>
      </c>
      <c r="C27" s="115"/>
      <c r="D27" s="1676"/>
      <c r="E27" s="1676"/>
      <c r="F27" s="1676"/>
      <c r="G27" s="1676"/>
      <c r="H27" s="1676"/>
      <c r="I27" s="375"/>
      <c r="J27" s="375"/>
      <c r="K27" s="375"/>
      <c r="L27" s="375"/>
      <c r="M27" s="375"/>
    </row>
    <row r="28" spans="2:14">
      <c r="B28" s="109"/>
      <c r="C28" s="115"/>
      <c r="D28" s="1676"/>
      <c r="E28" s="1676"/>
      <c r="F28" s="1676"/>
      <c r="G28" s="1676"/>
      <c r="H28" s="1676"/>
      <c r="I28" s="375"/>
      <c r="J28" s="375"/>
      <c r="K28" s="375"/>
      <c r="L28" s="375"/>
      <c r="M28" s="375"/>
    </row>
    <row r="29" spans="2:14">
      <c r="B29" s="13"/>
      <c r="C29" s="115"/>
      <c r="D29" s="1676"/>
      <c r="E29" s="1676"/>
      <c r="F29" s="1676"/>
      <c r="G29" s="1676"/>
      <c r="H29" s="1676"/>
      <c r="I29" s="375"/>
      <c r="J29" s="375"/>
      <c r="K29" s="375"/>
      <c r="L29" s="375"/>
      <c r="M29" s="375"/>
    </row>
    <row r="30" spans="2:14" ht="15.75">
      <c r="B30" s="105" t="s">
        <v>76</v>
      </c>
      <c r="D30" s="375"/>
      <c r="E30" s="375"/>
      <c r="F30" s="1676"/>
      <c r="G30" s="1676"/>
      <c r="H30" s="1676"/>
      <c r="I30" s="375"/>
      <c r="J30" s="375"/>
      <c r="K30" s="375"/>
      <c r="L30" s="375"/>
      <c r="M30" s="375"/>
    </row>
    <row r="31" spans="2:14">
      <c r="B31" s="8" t="s">
        <v>2</v>
      </c>
      <c r="D31" s="375"/>
      <c r="E31" s="375"/>
      <c r="F31" s="1676"/>
      <c r="G31" s="1676"/>
      <c r="H31" s="1676"/>
      <c r="I31" s="375"/>
      <c r="J31" s="375"/>
      <c r="K31" s="375"/>
      <c r="L31" s="375"/>
      <c r="M31" s="375"/>
    </row>
    <row r="32" spans="2:14">
      <c r="B32" s="1637"/>
      <c r="C32" s="481">
        <v>2021</v>
      </c>
      <c r="D32" s="1490"/>
      <c r="E32" s="1490"/>
      <c r="F32" s="1490"/>
      <c r="G32" s="1490"/>
      <c r="H32" s="1490"/>
      <c r="I32" s="1490"/>
      <c r="J32" s="1490"/>
      <c r="K32" s="1490"/>
      <c r="L32" s="1490"/>
      <c r="M32" s="1490"/>
    </row>
    <row r="33" spans="2:13" ht="15.75" thickBot="1">
      <c r="B33" s="106" t="s">
        <v>2491</v>
      </c>
      <c r="C33" s="346">
        <v>80</v>
      </c>
      <c r="D33" s="337"/>
      <c r="E33" s="337"/>
      <c r="F33" s="337"/>
      <c r="G33" s="337"/>
      <c r="H33" s="337"/>
      <c r="I33" s="337"/>
      <c r="J33" s="337"/>
      <c r="K33" s="337"/>
      <c r="L33" s="337"/>
      <c r="M33" s="337"/>
    </row>
    <row r="34" spans="2:13">
      <c r="B34" s="99" t="s">
        <v>2492</v>
      </c>
      <c r="C34" s="287"/>
      <c r="F34" s="115"/>
      <c r="G34" s="115"/>
      <c r="H34" s="115"/>
    </row>
    <row r="35" spans="2:13">
      <c r="B35" s="13"/>
      <c r="C35" s="115"/>
      <c r="D35" s="115"/>
      <c r="E35" s="115"/>
      <c r="F35" s="115"/>
      <c r="G35" s="115"/>
      <c r="H35" s="115"/>
    </row>
    <row r="39" spans="2:13" ht="15.75">
      <c r="B39" s="108" t="s">
        <v>1985</v>
      </c>
    </row>
    <row r="40" spans="2:13">
      <c r="B40" s="1373" t="s">
        <v>683</v>
      </c>
    </row>
    <row r="41" spans="2:13">
      <c r="B41" s="1373" t="s">
        <v>818</v>
      </c>
    </row>
    <row r="42" spans="2:13">
      <c r="B42" s="186" t="s">
        <v>2493</v>
      </c>
    </row>
    <row r="43" spans="2:13" ht="21">
      <c r="F43" s="1677"/>
      <c r="G43" s="186"/>
    </row>
    <row r="44" spans="2:13">
      <c r="B44" s="498" t="s">
        <v>126</v>
      </c>
      <c r="C44" s="1751" t="s">
        <v>761</v>
      </c>
      <c r="D44" s="1751"/>
    </row>
    <row r="45" spans="2:13">
      <c r="B45" s="482"/>
      <c r="C45" s="481" t="s">
        <v>820</v>
      </c>
      <c r="D45" s="481" t="s">
        <v>661</v>
      </c>
    </row>
    <row r="46" spans="2:13">
      <c r="B46" s="482"/>
      <c r="C46" s="481"/>
      <c r="D46" s="481"/>
    </row>
    <row r="47" spans="2:13">
      <c r="B47" s="499" t="s">
        <v>72</v>
      </c>
      <c r="C47" s="500">
        <v>3500</v>
      </c>
      <c r="D47" s="500">
        <v>100</v>
      </c>
    </row>
    <row r="48" spans="2:13">
      <c r="B48" s="1444" t="s">
        <v>2494</v>
      </c>
      <c r="C48" s="492">
        <v>1505</v>
      </c>
      <c r="D48" s="485">
        <v>43</v>
      </c>
    </row>
    <row r="49" spans="2:14">
      <c r="B49" s="1444" t="s">
        <v>2495</v>
      </c>
      <c r="C49" s="492">
        <v>910</v>
      </c>
      <c r="D49" s="1447">
        <v>26</v>
      </c>
    </row>
    <row r="50" spans="2:14">
      <c r="B50" s="1445" t="s">
        <v>2496</v>
      </c>
      <c r="C50" s="492">
        <v>805</v>
      </c>
      <c r="D50" s="485">
        <v>23</v>
      </c>
    </row>
    <row r="51" spans="2:14">
      <c r="B51" s="1444" t="s">
        <v>2497</v>
      </c>
      <c r="C51" s="492">
        <v>138.6</v>
      </c>
      <c r="D51" s="1447">
        <v>3.96</v>
      </c>
    </row>
    <row r="52" spans="2:14">
      <c r="B52" s="1444" t="s">
        <v>2498</v>
      </c>
      <c r="C52" s="492">
        <v>141.4</v>
      </c>
      <c r="D52" s="1447">
        <v>4.04</v>
      </c>
    </row>
    <row r="53" spans="2:14">
      <c r="B53" s="99" t="s">
        <v>2492</v>
      </c>
      <c r="C53" s="27"/>
    </row>
    <row r="57" spans="2:14" ht="15.75">
      <c r="B57" s="108" t="s">
        <v>2090</v>
      </c>
    </row>
    <row r="58" spans="2:14">
      <c r="B58" s="98" t="s">
        <v>674</v>
      </c>
    </row>
    <row r="59" spans="2:14">
      <c r="B59" s="1382" t="s">
        <v>831</v>
      </c>
    </row>
    <row r="60" spans="2:14" ht="15.75" thickBot="1">
      <c r="B60" s="502"/>
      <c r="C60" s="503">
        <v>2021</v>
      </c>
      <c r="D60" s="503">
        <v>2020</v>
      </c>
      <c r="E60" s="503">
        <v>2019</v>
      </c>
      <c r="F60" s="503">
        <v>2018</v>
      </c>
      <c r="G60" s="503">
        <v>2017</v>
      </c>
      <c r="H60" s="503">
        <v>2016</v>
      </c>
      <c r="I60" s="503">
        <v>2015</v>
      </c>
      <c r="J60" s="503">
        <v>2014</v>
      </c>
      <c r="K60" s="503">
        <v>2013</v>
      </c>
      <c r="L60" s="503">
        <v>2012</v>
      </c>
      <c r="M60" s="503">
        <v>2011</v>
      </c>
      <c r="N60" s="1200"/>
    </row>
    <row r="61" spans="2:14" ht="15.75" thickBot="1">
      <c r="B61" s="512" t="s">
        <v>672</v>
      </c>
      <c r="C61" s="505">
        <v>53729</v>
      </c>
      <c r="D61" s="506">
        <v>44342</v>
      </c>
      <c r="E61" s="506">
        <v>42052</v>
      </c>
      <c r="F61" s="507">
        <v>39522</v>
      </c>
      <c r="G61" s="507">
        <v>35782</v>
      </c>
      <c r="H61" s="507">
        <v>29500</v>
      </c>
      <c r="I61" s="507">
        <v>27060</v>
      </c>
      <c r="J61" s="507">
        <v>21879</v>
      </c>
      <c r="K61" s="507">
        <v>24339</v>
      </c>
      <c r="L61" s="507">
        <v>24221</v>
      </c>
      <c r="M61" s="507">
        <v>18304</v>
      </c>
      <c r="N61" s="223"/>
    </row>
    <row r="62" spans="2:14" ht="15.75" thickBot="1">
      <c r="B62" s="508" t="s">
        <v>832</v>
      </c>
      <c r="C62" s="509">
        <v>25184</v>
      </c>
      <c r="D62" s="510">
        <v>19961</v>
      </c>
      <c r="E62" s="510">
        <v>24852</v>
      </c>
      <c r="F62" s="511">
        <v>25697</v>
      </c>
      <c r="G62" s="511">
        <v>27045</v>
      </c>
      <c r="H62" s="511">
        <v>23939</v>
      </c>
      <c r="I62" s="511">
        <v>19712</v>
      </c>
      <c r="J62" s="511">
        <v>15089</v>
      </c>
      <c r="K62" s="511">
        <v>13068</v>
      </c>
      <c r="L62" s="511">
        <v>14545</v>
      </c>
      <c r="M62" s="511">
        <v>13697</v>
      </c>
      <c r="N62" s="223"/>
    </row>
    <row r="63" spans="2:14" ht="15.75" thickBot="1">
      <c r="B63" s="504" t="s">
        <v>670</v>
      </c>
      <c r="C63" s="513">
        <v>22675</v>
      </c>
      <c r="D63" s="514">
        <v>15244</v>
      </c>
      <c r="E63" s="514">
        <v>18302</v>
      </c>
      <c r="F63" s="515">
        <v>17120</v>
      </c>
      <c r="G63" s="515">
        <v>16236</v>
      </c>
      <c r="H63" s="515">
        <v>15923</v>
      </c>
      <c r="I63" s="515">
        <v>12239</v>
      </c>
      <c r="J63" s="515">
        <v>9874</v>
      </c>
      <c r="K63" s="515">
        <v>9405</v>
      </c>
      <c r="L63" s="515">
        <v>8696</v>
      </c>
      <c r="M63" s="515">
        <v>6284</v>
      </c>
      <c r="N63" s="223"/>
    </row>
    <row r="64" spans="2:14">
      <c r="B64" s="516" t="s">
        <v>671</v>
      </c>
      <c r="C64" s="517">
        <v>2</v>
      </c>
      <c r="D64" s="518">
        <v>10</v>
      </c>
      <c r="E64" s="518">
        <v>18</v>
      </c>
      <c r="F64" s="519">
        <v>12</v>
      </c>
      <c r="G64" s="519">
        <v>5</v>
      </c>
      <c r="H64" s="519">
        <v>9</v>
      </c>
      <c r="I64" s="519">
        <v>0</v>
      </c>
      <c r="J64" s="520">
        <v>1</v>
      </c>
      <c r="K64" s="520">
        <v>3</v>
      </c>
      <c r="L64" s="520">
        <v>1</v>
      </c>
      <c r="M64" s="520">
        <v>1</v>
      </c>
      <c r="N64" s="223"/>
    </row>
    <row r="65" spans="2:14">
      <c r="B65" s="521" t="s">
        <v>72</v>
      </c>
      <c r="C65" s="521">
        <v>101590</v>
      </c>
      <c r="D65" s="521">
        <v>79557</v>
      </c>
      <c r="E65" s="521">
        <v>85224</v>
      </c>
      <c r="F65" s="521">
        <v>82351</v>
      </c>
      <c r="G65" s="521">
        <v>79068</v>
      </c>
      <c r="H65" s="521">
        <v>69371</v>
      </c>
      <c r="I65" s="521">
        <v>59011</v>
      </c>
      <c r="J65" s="521">
        <v>46843</v>
      </c>
      <c r="K65" s="521">
        <v>46815</v>
      </c>
      <c r="L65" s="521">
        <v>47463</v>
      </c>
      <c r="M65" s="521">
        <v>38286</v>
      </c>
      <c r="N65" s="1449"/>
    </row>
    <row r="66" spans="2:14">
      <c r="B66" s="522" t="s">
        <v>2082</v>
      </c>
      <c r="C66" s="523"/>
      <c r="D66" s="523"/>
      <c r="E66" s="523"/>
      <c r="F66" s="523"/>
      <c r="G66" s="523"/>
      <c r="H66" s="523"/>
      <c r="I66" s="523"/>
      <c r="J66" s="524"/>
      <c r="K66" s="523"/>
      <c r="L66" s="523"/>
      <c r="M66" s="523"/>
      <c r="N66" s="1448"/>
    </row>
    <row r="67" spans="2:14">
      <c r="C67" s="525"/>
      <c r="D67" s="525"/>
      <c r="E67" s="525"/>
      <c r="F67" s="525"/>
      <c r="G67" s="525"/>
      <c r="H67" s="525"/>
      <c r="I67" s="525"/>
      <c r="J67" s="525"/>
      <c r="K67" s="525"/>
      <c r="L67" s="525"/>
      <c r="M67" s="525"/>
      <c r="N67" s="1448"/>
    </row>
    <row r="68" spans="2:14">
      <c r="B68" s="98" t="s">
        <v>674</v>
      </c>
      <c r="C68" s="200"/>
      <c r="D68" s="200"/>
      <c r="J68" s="184"/>
      <c r="N68" s="375"/>
    </row>
    <row r="69" spans="2:14">
      <c r="B69" s="1382" t="s">
        <v>833</v>
      </c>
      <c r="J69" s="184"/>
      <c r="N69" s="375"/>
    </row>
    <row r="70" spans="2:14" ht="15.75" thickBot="1">
      <c r="B70" s="503"/>
      <c r="C70" s="503">
        <v>2021</v>
      </c>
      <c r="D70" s="503">
        <v>2020</v>
      </c>
      <c r="E70" s="503">
        <v>2019</v>
      </c>
      <c r="F70" s="503">
        <v>2018</v>
      </c>
      <c r="G70" s="503">
        <v>2017</v>
      </c>
      <c r="H70" s="503">
        <v>2016</v>
      </c>
      <c r="I70" s="503">
        <v>2015</v>
      </c>
      <c r="J70" s="503">
        <v>2014</v>
      </c>
      <c r="K70" s="503">
        <v>2013</v>
      </c>
      <c r="L70" s="503">
        <v>2012</v>
      </c>
      <c r="M70" s="503">
        <v>2011</v>
      </c>
      <c r="N70" s="1200"/>
    </row>
    <row r="71" spans="2:14" ht="15.75" thickBot="1">
      <c r="B71" s="508" t="s">
        <v>832</v>
      </c>
      <c r="C71" s="505">
        <v>26554</v>
      </c>
      <c r="D71" s="506">
        <v>9031</v>
      </c>
      <c r="E71" s="506">
        <v>9870</v>
      </c>
      <c r="F71" s="506">
        <v>10301</v>
      </c>
      <c r="G71" s="507">
        <v>10978</v>
      </c>
      <c r="H71" s="507">
        <v>10394</v>
      </c>
      <c r="I71" s="507">
        <v>9654</v>
      </c>
      <c r="J71" s="507">
        <v>9837</v>
      </c>
      <c r="K71" s="507">
        <v>8808</v>
      </c>
      <c r="L71" s="507">
        <v>9099</v>
      </c>
      <c r="M71" s="507">
        <v>10990</v>
      </c>
      <c r="N71" s="223"/>
    </row>
    <row r="72" spans="2:14" ht="15.75" thickBot="1">
      <c r="B72" s="512" t="s">
        <v>672</v>
      </c>
      <c r="C72" s="509">
        <v>19199</v>
      </c>
      <c r="D72" s="510">
        <v>14972</v>
      </c>
      <c r="E72" s="510">
        <v>12815</v>
      </c>
      <c r="F72" s="510">
        <v>12318</v>
      </c>
      <c r="G72" s="511">
        <v>11454</v>
      </c>
      <c r="H72" s="511">
        <v>11015</v>
      </c>
      <c r="I72" s="511">
        <v>10077</v>
      </c>
      <c r="J72" s="511">
        <v>9751</v>
      </c>
      <c r="K72" s="511">
        <v>9230</v>
      </c>
      <c r="L72" s="511">
        <v>10824</v>
      </c>
      <c r="M72" s="511">
        <v>9216</v>
      </c>
      <c r="N72" s="223"/>
    </row>
    <row r="73" spans="2:14" ht="15.75" thickBot="1">
      <c r="B73" s="504" t="s">
        <v>670</v>
      </c>
      <c r="C73" s="513">
        <v>18144</v>
      </c>
      <c r="D73" s="514">
        <v>7572</v>
      </c>
      <c r="E73" s="514">
        <v>9464</v>
      </c>
      <c r="F73" s="514">
        <v>6997</v>
      </c>
      <c r="G73" s="515">
        <v>5292</v>
      </c>
      <c r="H73" s="515">
        <v>5885</v>
      </c>
      <c r="I73" s="515">
        <v>3524</v>
      </c>
      <c r="J73" s="515">
        <v>3315</v>
      </c>
      <c r="K73" s="515">
        <v>3249</v>
      </c>
      <c r="L73" s="515">
        <v>3107</v>
      </c>
      <c r="M73" s="515">
        <v>1913</v>
      </c>
      <c r="N73" s="223"/>
    </row>
    <row r="74" spans="2:14" ht="15.75" thickBot="1">
      <c r="B74" s="526" t="s">
        <v>671</v>
      </c>
      <c r="C74" s="527">
        <v>1</v>
      </c>
      <c r="D74" s="528">
        <v>46</v>
      </c>
      <c r="E74" s="529">
        <v>88</v>
      </c>
      <c r="F74" s="529">
        <v>131</v>
      </c>
      <c r="G74" s="530">
        <v>82</v>
      </c>
      <c r="H74" s="530">
        <v>151</v>
      </c>
      <c r="I74" s="530">
        <v>0</v>
      </c>
      <c r="J74" s="531">
        <v>5</v>
      </c>
      <c r="K74" s="531">
        <v>5</v>
      </c>
      <c r="L74" s="531">
        <v>5</v>
      </c>
      <c r="M74" s="532">
        <v>1</v>
      </c>
      <c r="N74" s="1450"/>
    </row>
    <row r="75" spans="2:14" ht="15.75" thickBot="1">
      <c r="B75" s="521" t="s">
        <v>72</v>
      </c>
      <c r="C75" s="533">
        <v>63898</v>
      </c>
      <c r="D75" s="533">
        <v>31621</v>
      </c>
      <c r="E75" s="533">
        <v>32237</v>
      </c>
      <c r="F75" s="533">
        <v>29747</v>
      </c>
      <c r="G75" s="533">
        <v>27806</v>
      </c>
      <c r="H75" s="533">
        <v>27445</v>
      </c>
      <c r="I75" s="533">
        <v>23255</v>
      </c>
      <c r="J75" s="533">
        <v>22908</v>
      </c>
      <c r="K75" s="533">
        <v>21292</v>
      </c>
      <c r="L75" s="533">
        <v>23035</v>
      </c>
      <c r="M75" s="533">
        <v>22120</v>
      </c>
      <c r="N75" s="1449"/>
    </row>
    <row r="76" spans="2:14">
      <c r="B76" s="522" t="s">
        <v>2082</v>
      </c>
      <c r="C76" s="87"/>
      <c r="D76" s="87"/>
      <c r="E76" s="87"/>
      <c r="N76" s="375"/>
    </row>
    <row r="77" spans="2:14">
      <c r="C77" s="356"/>
      <c r="D77" s="356"/>
      <c r="E77" s="356"/>
      <c r="F77" s="356"/>
      <c r="G77" s="356"/>
      <c r="H77" s="356"/>
      <c r="I77" s="356"/>
      <c r="J77" s="356"/>
      <c r="K77" s="356"/>
      <c r="L77" s="356"/>
      <c r="M77" s="356"/>
      <c r="N77" s="1451"/>
    </row>
    <row r="78" spans="2:14">
      <c r="B78" s="98" t="s">
        <v>668</v>
      </c>
      <c r="N78" s="375"/>
    </row>
    <row r="79" spans="2:14">
      <c r="B79" s="1382" t="s">
        <v>831</v>
      </c>
      <c r="N79" s="375"/>
    </row>
    <row r="80" spans="2:14" ht="15.75" thickBot="1">
      <c r="B80" s="502"/>
      <c r="C80" s="503">
        <v>2021</v>
      </c>
      <c r="D80" s="503">
        <v>2020</v>
      </c>
      <c r="E80" s="503">
        <v>2019</v>
      </c>
      <c r="F80" s="503">
        <v>2018</v>
      </c>
      <c r="G80" s="503">
        <v>2017</v>
      </c>
      <c r="H80" s="503">
        <v>2016</v>
      </c>
      <c r="I80" s="503">
        <v>2015</v>
      </c>
      <c r="J80" s="503">
        <v>2014</v>
      </c>
      <c r="K80" s="503">
        <v>2013</v>
      </c>
      <c r="L80" s="503">
        <v>2012</v>
      </c>
      <c r="M80" s="503">
        <v>2011</v>
      </c>
      <c r="N80" s="1200"/>
    </row>
    <row r="81" spans="2:24" ht="15.75" thickBot="1">
      <c r="B81" s="512" t="s">
        <v>672</v>
      </c>
      <c r="C81" s="505">
        <v>4604</v>
      </c>
      <c r="D81" s="506">
        <v>3715</v>
      </c>
      <c r="E81" s="506">
        <v>3539</v>
      </c>
      <c r="F81" s="507">
        <v>2890</v>
      </c>
      <c r="G81" s="507">
        <v>3305</v>
      </c>
      <c r="H81" s="507">
        <v>4579</v>
      </c>
      <c r="I81" s="507">
        <v>3724</v>
      </c>
      <c r="J81" s="507">
        <v>3465</v>
      </c>
      <c r="K81" s="507">
        <v>2605</v>
      </c>
      <c r="L81" s="507">
        <v>2805</v>
      </c>
      <c r="M81" s="507">
        <v>1880</v>
      </c>
      <c r="N81" s="223"/>
    </row>
    <row r="82" spans="2:24" ht="15.75" thickBot="1">
      <c r="B82" s="526" t="s">
        <v>671</v>
      </c>
      <c r="C82" s="509">
        <v>2123</v>
      </c>
      <c r="D82" s="510">
        <v>1630</v>
      </c>
      <c r="E82" s="510">
        <v>1799</v>
      </c>
      <c r="F82" s="511">
        <v>1612</v>
      </c>
      <c r="G82" s="511">
        <v>1308</v>
      </c>
      <c r="H82" s="511">
        <v>810</v>
      </c>
      <c r="I82" s="511">
        <v>923</v>
      </c>
      <c r="J82" s="511">
        <v>845</v>
      </c>
      <c r="K82" s="511">
        <v>819</v>
      </c>
      <c r="L82" s="511">
        <v>934</v>
      </c>
      <c r="M82" s="511">
        <v>412</v>
      </c>
      <c r="N82" s="223"/>
    </row>
    <row r="83" spans="2:24" ht="15.75" thickBot="1">
      <c r="B83" s="508" t="s">
        <v>832</v>
      </c>
      <c r="C83" s="513">
        <v>260</v>
      </c>
      <c r="D83" s="514">
        <v>230</v>
      </c>
      <c r="E83" s="514">
        <v>303</v>
      </c>
      <c r="F83" s="515">
        <v>218</v>
      </c>
      <c r="G83" s="515">
        <v>211</v>
      </c>
      <c r="H83" s="515">
        <v>155</v>
      </c>
      <c r="I83" s="515">
        <v>162</v>
      </c>
      <c r="J83" s="515">
        <v>142</v>
      </c>
      <c r="K83" s="515">
        <v>140</v>
      </c>
      <c r="L83" s="515">
        <v>191</v>
      </c>
      <c r="M83" s="515">
        <v>127</v>
      </c>
      <c r="N83" s="223"/>
    </row>
    <row r="84" spans="2:24" ht="15.75" thickBot="1">
      <c r="B84" s="504" t="s">
        <v>670</v>
      </c>
      <c r="C84" s="536">
        <v>205</v>
      </c>
      <c r="D84" s="537">
        <v>147</v>
      </c>
      <c r="E84" s="537">
        <v>186</v>
      </c>
      <c r="F84" s="538">
        <v>61</v>
      </c>
      <c r="G84" s="538">
        <v>116</v>
      </c>
      <c r="H84" s="538">
        <v>55</v>
      </c>
      <c r="I84" s="538">
        <v>60</v>
      </c>
      <c r="J84" s="538">
        <v>63</v>
      </c>
      <c r="K84" s="538">
        <v>56</v>
      </c>
      <c r="L84" s="538">
        <v>36</v>
      </c>
      <c r="M84" s="538">
        <v>67</v>
      </c>
      <c r="N84" s="337"/>
    </row>
    <row r="85" spans="2:24">
      <c r="B85" s="521" t="s">
        <v>72</v>
      </c>
      <c r="C85" s="534">
        <v>7192</v>
      </c>
      <c r="D85" s="534">
        <v>5722</v>
      </c>
      <c r="E85" s="534">
        <v>5827</v>
      </c>
      <c r="F85" s="534">
        <v>4781</v>
      </c>
      <c r="G85" s="534">
        <v>4940</v>
      </c>
      <c r="H85" s="534">
        <v>5599</v>
      </c>
      <c r="I85" s="534">
        <v>4869</v>
      </c>
      <c r="J85" s="534">
        <v>4515</v>
      </c>
      <c r="K85" s="534">
        <v>3620</v>
      </c>
      <c r="L85" s="534">
        <v>3966</v>
      </c>
      <c r="M85" s="534">
        <v>2486</v>
      </c>
      <c r="N85" s="1449"/>
    </row>
    <row r="86" spans="2:24">
      <c r="B86" s="522" t="s">
        <v>2082</v>
      </c>
      <c r="C86" s="523"/>
      <c r="D86" s="523"/>
      <c r="E86" s="523"/>
      <c r="F86" s="523"/>
      <c r="G86" s="523"/>
      <c r="H86" s="523"/>
      <c r="I86" s="523"/>
      <c r="J86" s="524"/>
      <c r="K86" s="523"/>
      <c r="L86" s="523"/>
      <c r="M86" s="523"/>
    </row>
    <row r="87" spans="2:24">
      <c r="C87" s="525"/>
      <c r="D87" s="525"/>
      <c r="E87" s="525"/>
      <c r="F87" s="525"/>
      <c r="G87" s="525"/>
      <c r="H87" s="525"/>
      <c r="I87" s="525"/>
      <c r="J87" s="525"/>
      <c r="K87" s="525"/>
      <c r="L87" s="525"/>
      <c r="M87" s="525"/>
      <c r="N87" s="525"/>
    </row>
    <row r="90" spans="2:24">
      <c r="V90" s="1200"/>
      <c r="W90" s="186"/>
      <c r="X90" s="186"/>
    </row>
    <row r="91" spans="2:24">
      <c r="V91" s="1200"/>
      <c r="W91" s="186"/>
      <c r="X91" s="186"/>
    </row>
    <row r="92" spans="2:24">
      <c r="V92" s="1200"/>
      <c r="W92" s="186"/>
      <c r="X92" s="186"/>
    </row>
    <row r="93" spans="2:24">
      <c r="K93" s="503">
        <v>2021</v>
      </c>
      <c r="L93" s="503">
        <v>2020</v>
      </c>
      <c r="M93" s="503">
        <v>2019</v>
      </c>
      <c r="N93" s="503">
        <v>2018</v>
      </c>
      <c r="O93" s="503">
        <v>2017</v>
      </c>
      <c r="P93" s="503">
        <v>2016</v>
      </c>
      <c r="Q93" s="503">
        <v>2015</v>
      </c>
      <c r="R93" s="503">
        <v>2014</v>
      </c>
      <c r="S93" s="503">
        <v>2013</v>
      </c>
      <c r="T93" s="503">
        <v>2012</v>
      </c>
      <c r="U93" s="503">
        <v>2011</v>
      </c>
      <c r="V93" s="1200"/>
      <c r="W93" s="186"/>
      <c r="X93" s="186"/>
    </row>
    <row r="94" spans="2:24">
      <c r="J94" s="1373" t="s">
        <v>2091</v>
      </c>
      <c r="K94" s="1373">
        <v>22675</v>
      </c>
      <c r="L94" s="1373">
        <v>15244</v>
      </c>
      <c r="M94" s="1373">
        <v>18302</v>
      </c>
      <c r="N94" s="1373">
        <v>17120</v>
      </c>
      <c r="O94" s="1373">
        <v>16236</v>
      </c>
      <c r="P94" s="1373">
        <v>15923</v>
      </c>
      <c r="Q94" s="1373">
        <v>12239</v>
      </c>
      <c r="R94" s="1373">
        <v>9874</v>
      </c>
      <c r="S94" s="1373">
        <v>9405</v>
      </c>
      <c r="T94" s="1373">
        <v>8696</v>
      </c>
      <c r="U94" s="1373">
        <v>6284</v>
      </c>
      <c r="V94" s="1200"/>
      <c r="W94" s="186"/>
      <c r="X94" s="186"/>
    </row>
    <row r="95" spans="2:24">
      <c r="J95" s="1373" t="s">
        <v>2092</v>
      </c>
      <c r="K95" s="1373">
        <v>18144</v>
      </c>
      <c r="L95" s="1373">
        <v>7572</v>
      </c>
      <c r="M95" s="1373">
        <v>9464</v>
      </c>
      <c r="N95" s="1373">
        <v>6997</v>
      </c>
      <c r="O95" s="1373">
        <v>5292</v>
      </c>
      <c r="P95" s="1373">
        <v>5885</v>
      </c>
      <c r="Q95" s="1373">
        <v>3524</v>
      </c>
      <c r="R95" s="1373">
        <v>3315</v>
      </c>
      <c r="S95" s="1373">
        <v>3249</v>
      </c>
      <c r="T95" s="1373">
        <v>3107</v>
      </c>
      <c r="U95" s="1373">
        <v>1913</v>
      </c>
      <c r="V95" s="1200"/>
      <c r="W95" s="186"/>
      <c r="X95" s="186"/>
    </row>
    <row r="96" spans="2:24">
      <c r="V96" s="1200"/>
      <c r="W96" s="186"/>
      <c r="X96" s="186"/>
    </row>
    <row r="97" spans="2:24">
      <c r="V97" s="1200"/>
      <c r="W97" s="186"/>
      <c r="X97" s="186"/>
    </row>
    <row r="98" spans="2:24">
      <c r="V98" s="1200"/>
      <c r="W98" s="186"/>
      <c r="X98" s="186"/>
    </row>
    <row r="99" spans="2:24">
      <c r="V99" s="1200"/>
      <c r="W99" s="186"/>
      <c r="X99" s="186"/>
    </row>
    <row r="100" spans="2:24">
      <c r="V100" s="1200"/>
      <c r="W100" s="186"/>
      <c r="X100" s="186"/>
    </row>
    <row r="101" spans="2:24">
      <c r="N101" s="1200"/>
    </row>
    <row r="102" spans="2:24">
      <c r="N102" s="1200"/>
    </row>
    <row r="103" spans="2:24">
      <c r="N103" s="1200"/>
    </row>
    <row r="104" spans="2:24">
      <c r="N104" s="1200"/>
    </row>
    <row r="105" spans="2:24">
      <c r="N105" s="1200"/>
    </row>
    <row r="106" spans="2:24">
      <c r="N106" s="1200"/>
    </row>
    <row r="107" spans="2:24">
      <c r="N107" s="1200"/>
    </row>
    <row r="108" spans="2:24">
      <c r="N108" s="1200"/>
    </row>
    <row r="109" spans="2:24">
      <c r="N109" s="1200"/>
    </row>
    <row r="110" spans="2:24">
      <c r="N110" s="1200"/>
    </row>
    <row r="111" spans="2:24">
      <c r="N111" s="1200"/>
    </row>
    <row r="112" spans="2:24">
      <c r="B112" s="522" t="s">
        <v>2082</v>
      </c>
    </row>
    <row r="115" spans="2:15" ht="15.75">
      <c r="B115" s="105" t="s">
        <v>674</v>
      </c>
    </row>
    <row r="116" spans="2:15">
      <c r="B116" s="1" t="s">
        <v>834</v>
      </c>
      <c r="N116" s="375"/>
    </row>
    <row r="117" spans="2:15">
      <c r="B117" s="539" t="s">
        <v>677</v>
      </c>
      <c r="C117" s="454">
        <v>2021</v>
      </c>
      <c r="D117" s="454">
        <v>2020</v>
      </c>
      <c r="E117" s="454">
        <v>2019</v>
      </c>
      <c r="F117" s="454">
        <v>2018</v>
      </c>
      <c r="G117" s="454">
        <v>2017</v>
      </c>
      <c r="H117" s="454">
        <v>2016</v>
      </c>
      <c r="I117" s="454">
        <v>2015</v>
      </c>
      <c r="J117" s="454">
        <v>2014</v>
      </c>
      <c r="K117" s="454">
        <v>2013</v>
      </c>
      <c r="L117" s="454">
        <v>2012</v>
      </c>
      <c r="M117" s="454">
        <v>2011</v>
      </c>
      <c r="N117" s="1200"/>
    </row>
    <row r="118" spans="2:15" ht="15.75" thickBot="1">
      <c r="B118" s="119" t="s">
        <v>1897</v>
      </c>
      <c r="C118" s="505">
        <v>16357</v>
      </c>
      <c r="D118" s="199">
        <v>12659</v>
      </c>
      <c r="E118" s="199">
        <v>13172</v>
      </c>
      <c r="F118" s="55">
        <v>12365</v>
      </c>
      <c r="G118" s="55">
        <v>11399</v>
      </c>
      <c r="H118" s="55">
        <v>11730</v>
      </c>
      <c r="I118" s="55">
        <v>10451</v>
      </c>
      <c r="J118" s="55">
        <v>8400</v>
      </c>
      <c r="K118" s="55">
        <v>7912</v>
      </c>
      <c r="L118" s="55">
        <v>7231</v>
      </c>
      <c r="M118" s="55">
        <v>5047</v>
      </c>
      <c r="N118" s="337"/>
      <c r="O118" s="200"/>
    </row>
    <row r="119" spans="2:15" ht="15.75" thickBot="1">
      <c r="B119" s="119" t="s">
        <v>1969</v>
      </c>
      <c r="C119" s="509">
        <v>5015</v>
      </c>
      <c r="D119" s="199">
        <v>1818</v>
      </c>
      <c r="E119" s="199">
        <v>3582</v>
      </c>
      <c r="F119" s="55">
        <v>3605</v>
      </c>
      <c r="G119" s="55">
        <v>3480</v>
      </c>
      <c r="H119" s="55">
        <v>3241</v>
      </c>
      <c r="I119" s="55">
        <v>1035</v>
      </c>
      <c r="J119" s="55">
        <v>838</v>
      </c>
      <c r="K119" s="55">
        <v>911</v>
      </c>
      <c r="L119" s="55">
        <v>827</v>
      </c>
      <c r="M119" s="55">
        <v>769</v>
      </c>
      <c r="N119" s="337"/>
      <c r="O119" s="337"/>
    </row>
    <row r="120" spans="2:15" ht="15.75" thickBot="1">
      <c r="B120" s="119" t="s">
        <v>1968</v>
      </c>
      <c r="C120" s="513">
        <v>879</v>
      </c>
      <c r="D120" s="199">
        <v>334</v>
      </c>
      <c r="E120" s="199">
        <v>851</v>
      </c>
      <c r="F120" s="55">
        <v>498</v>
      </c>
      <c r="G120" s="55">
        <v>602</v>
      </c>
      <c r="H120" s="55">
        <v>289</v>
      </c>
      <c r="I120" s="55">
        <v>148</v>
      </c>
      <c r="J120" s="55">
        <v>124</v>
      </c>
      <c r="K120" s="55">
        <v>120</v>
      </c>
      <c r="L120" s="55">
        <v>117</v>
      </c>
      <c r="M120" s="55">
        <v>101</v>
      </c>
      <c r="N120" s="337"/>
      <c r="O120" s="337"/>
    </row>
    <row r="121" spans="2:15" ht="15.75" thickBot="1">
      <c r="B121" s="119" t="s">
        <v>47</v>
      </c>
      <c r="C121" s="527">
        <v>181</v>
      </c>
      <c r="D121" s="199">
        <v>131</v>
      </c>
      <c r="E121" s="199">
        <v>280</v>
      </c>
      <c r="F121" s="55">
        <v>350</v>
      </c>
      <c r="G121" s="55">
        <v>374</v>
      </c>
      <c r="H121" s="55">
        <v>309</v>
      </c>
      <c r="I121" s="55">
        <v>260</v>
      </c>
      <c r="J121" s="55">
        <v>199</v>
      </c>
      <c r="K121" s="55">
        <v>154</v>
      </c>
      <c r="L121" s="55">
        <v>163</v>
      </c>
      <c r="M121" s="55">
        <v>129</v>
      </c>
      <c r="N121" s="337"/>
    </row>
    <row r="122" spans="2:15" ht="15.75" thickBot="1">
      <c r="B122" s="119" t="s">
        <v>2093</v>
      </c>
      <c r="C122" s="505">
        <v>72</v>
      </c>
      <c r="D122" s="199">
        <v>89</v>
      </c>
      <c r="E122" s="199">
        <v>199</v>
      </c>
      <c r="F122" s="55">
        <v>209</v>
      </c>
      <c r="G122" s="55">
        <v>297</v>
      </c>
      <c r="H122" s="55">
        <v>282</v>
      </c>
      <c r="I122" s="55">
        <v>277</v>
      </c>
      <c r="J122" s="55">
        <v>190</v>
      </c>
      <c r="K122" s="55">
        <v>190</v>
      </c>
      <c r="L122" s="55">
        <v>216</v>
      </c>
      <c r="M122" s="55">
        <v>129</v>
      </c>
      <c r="N122" s="337"/>
      <c r="O122" s="337"/>
    </row>
    <row r="123" spans="2:15" ht="15.75" thickBot="1">
      <c r="B123" s="119" t="s">
        <v>18</v>
      </c>
      <c r="C123" s="509">
        <v>64</v>
      </c>
      <c r="D123" s="199">
        <v>74</v>
      </c>
      <c r="E123" s="199">
        <v>88</v>
      </c>
      <c r="F123" s="55">
        <v>59</v>
      </c>
      <c r="G123" s="55">
        <v>50</v>
      </c>
      <c r="H123" s="55">
        <v>28</v>
      </c>
      <c r="I123" s="55">
        <v>40</v>
      </c>
      <c r="J123" s="55">
        <v>99</v>
      </c>
      <c r="K123" s="55">
        <v>98</v>
      </c>
      <c r="L123" s="55">
        <v>122</v>
      </c>
      <c r="M123" s="55">
        <v>83</v>
      </c>
      <c r="N123" s="337"/>
      <c r="O123" s="337"/>
    </row>
    <row r="124" spans="2:15" ht="15.75" thickBot="1">
      <c r="B124" s="119" t="s">
        <v>49</v>
      </c>
      <c r="C124" s="1452">
        <v>48</v>
      </c>
      <c r="D124" s="193">
        <v>34</v>
      </c>
      <c r="E124" s="193">
        <v>0</v>
      </c>
      <c r="F124" s="75">
        <v>0</v>
      </c>
      <c r="G124" s="75">
        <v>0</v>
      </c>
      <c r="H124" s="75">
        <v>0</v>
      </c>
      <c r="I124" s="75">
        <v>0</v>
      </c>
      <c r="J124" s="75">
        <v>0</v>
      </c>
      <c r="K124" s="75">
        <v>0</v>
      </c>
      <c r="L124" s="75">
        <v>0</v>
      </c>
      <c r="M124" s="75">
        <v>0</v>
      </c>
      <c r="N124" s="337"/>
    </row>
    <row r="125" spans="2:15" ht="15.75" thickBot="1">
      <c r="B125" s="119" t="s">
        <v>38</v>
      </c>
      <c r="C125" s="1452">
        <v>32</v>
      </c>
      <c r="D125" s="193">
        <v>41</v>
      </c>
      <c r="E125" s="193">
        <v>56</v>
      </c>
      <c r="F125" s="75">
        <v>0</v>
      </c>
      <c r="G125" s="75">
        <v>0</v>
      </c>
      <c r="H125" s="75">
        <v>0</v>
      </c>
      <c r="I125" s="75">
        <v>0</v>
      </c>
      <c r="J125" s="75">
        <v>0</v>
      </c>
      <c r="K125" s="75">
        <v>0</v>
      </c>
      <c r="L125" s="75">
        <v>0</v>
      </c>
      <c r="M125" s="75">
        <v>1</v>
      </c>
      <c r="N125" s="337"/>
      <c r="O125" s="337"/>
    </row>
    <row r="126" spans="2:15" ht="15.75" thickBot="1">
      <c r="B126" s="119" t="s">
        <v>34</v>
      </c>
      <c r="C126" s="1453">
        <v>10</v>
      </c>
      <c r="D126" s="193">
        <v>5</v>
      </c>
      <c r="E126" s="193">
        <v>34</v>
      </c>
      <c r="F126" s="75">
        <v>4</v>
      </c>
      <c r="G126" s="75">
        <v>0</v>
      </c>
      <c r="H126" s="75">
        <v>0</v>
      </c>
      <c r="I126" s="75">
        <v>0</v>
      </c>
      <c r="J126" s="75">
        <v>0</v>
      </c>
      <c r="K126" s="75">
        <v>0</v>
      </c>
      <c r="L126" s="75">
        <v>0</v>
      </c>
      <c r="M126" s="75">
        <v>0</v>
      </c>
      <c r="N126" s="337"/>
      <c r="O126" s="438"/>
    </row>
    <row r="127" spans="2:15" ht="15.75" thickBot="1">
      <c r="B127" s="119" t="s">
        <v>350</v>
      </c>
      <c r="C127" s="1454">
        <v>6</v>
      </c>
      <c r="D127" s="193">
        <v>2</v>
      </c>
      <c r="E127" s="193">
        <v>0</v>
      </c>
      <c r="F127" s="75">
        <v>0</v>
      </c>
      <c r="G127" s="75">
        <v>0</v>
      </c>
      <c r="H127" s="75">
        <v>0</v>
      </c>
      <c r="I127" s="75">
        <v>0</v>
      </c>
      <c r="J127" s="75">
        <v>0</v>
      </c>
      <c r="K127" s="75">
        <v>0</v>
      </c>
      <c r="L127" s="75">
        <v>0</v>
      </c>
      <c r="M127" s="75">
        <v>0</v>
      </c>
      <c r="N127" s="337"/>
      <c r="O127" s="200"/>
    </row>
    <row r="128" spans="2:15" ht="15.75" thickBot="1">
      <c r="B128" s="119" t="s">
        <v>42</v>
      </c>
      <c r="C128" s="1452">
        <v>5</v>
      </c>
      <c r="D128" s="193">
        <v>59</v>
      </c>
      <c r="E128" s="193">
        <v>24</v>
      </c>
      <c r="F128" s="75">
        <v>21</v>
      </c>
      <c r="G128" s="75">
        <v>26</v>
      </c>
      <c r="H128" s="75">
        <v>31</v>
      </c>
      <c r="I128" s="75">
        <v>20</v>
      </c>
      <c r="J128" s="75">
        <v>21</v>
      </c>
      <c r="K128" s="75">
        <v>12</v>
      </c>
      <c r="L128" s="75">
        <v>12</v>
      </c>
      <c r="M128" s="75">
        <v>19</v>
      </c>
      <c r="N128" s="337"/>
      <c r="O128" s="438"/>
    </row>
    <row r="129" spans="2:15">
      <c r="B129" s="161" t="s">
        <v>150</v>
      </c>
      <c r="C129" s="1456">
        <v>6</v>
      </c>
      <c r="D129" s="1457">
        <v>0</v>
      </c>
      <c r="E129" s="1457">
        <v>16</v>
      </c>
      <c r="F129" s="1457">
        <v>9</v>
      </c>
      <c r="G129" s="1457">
        <v>8</v>
      </c>
      <c r="H129" s="1457">
        <v>13</v>
      </c>
      <c r="I129" s="1457">
        <v>8</v>
      </c>
      <c r="J129" s="1457">
        <v>3</v>
      </c>
      <c r="K129" s="1457">
        <v>8</v>
      </c>
      <c r="L129" s="1457">
        <v>8</v>
      </c>
      <c r="M129" s="1457">
        <v>6</v>
      </c>
      <c r="N129" s="337"/>
      <c r="O129" s="438"/>
    </row>
    <row r="130" spans="2:15">
      <c r="B130" s="472" t="s">
        <v>72</v>
      </c>
      <c r="C130" s="540">
        <v>22675</v>
      </c>
      <c r="D130" s="540">
        <v>15244</v>
      </c>
      <c r="E130" s="540">
        <v>18302</v>
      </c>
      <c r="F130" s="540">
        <v>17120</v>
      </c>
      <c r="G130" s="540">
        <v>16236</v>
      </c>
      <c r="H130" s="540">
        <v>15923</v>
      </c>
      <c r="I130" s="540">
        <v>12239</v>
      </c>
      <c r="J130" s="540">
        <v>9874</v>
      </c>
      <c r="K130" s="541">
        <v>9405</v>
      </c>
      <c r="L130" s="540">
        <v>8696</v>
      </c>
      <c r="M130" s="540">
        <v>6284</v>
      </c>
      <c r="N130" s="1449"/>
    </row>
    <row r="131" spans="2:15">
      <c r="B131" s="522" t="s">
        <v>2082</v>
      </c>
      <c r="C131" s="200"/>
      <c r="N131" s="375"/>
    </row>
    <row r="132" spans="2:15">
      <c r="N132" s="375"/>
    </row>
    <row r="133" spans="2:15">
      <c r="N133" s="375"/>
    </row>
    <row r="134" spans="2:15" ht="15.75">
      <c r="B134" s="105" t="s">
        <v>839</v>
      </c>
      <c r="N134" s="375"/>
    </row>
    <row r="135" spans="2:15">
      <c r="B135" s="1" t="s">
        <v>834</v>
      </c>
      <c r="N135" s="375"/>
    </row>
    <row r="136" spans="2:15">
      <c r="B136" s="539"/>
      <c r="C136" s="454">
        <v>2021</v>
      </c>
      <c r="D136" s="454">
        <v>2020</v>
      </c>
      <c r="E136" s="454">
        <v>2019</v>
      </c>
      <c r="F136" s="454">
        <v>2018</v>
      </c>
      <c r="G136" s="454">
        <v>2017</v>
      </c>
      <c r="H136" s="454">
        <v>2016</v>
      </c>
      <c r="I136" s="454">
        <v>2015</v>
      </c>
      <c r="J136" s="454">
        <v>2014</v>
      </c>
      <c r="K136" s="454">
        <v>2013</v>
      </c>
      <c r="L136" s="454">
        <v>2012</v>
      </c>
      <c r="M136" s="454">
        <v>2011</v>
      </c>
      <c r="N136" s="1200"/>
    </row>
    <row r="137" spans="2:15" ht="15.75" thickBot="1">
      <c r="B137" s="119" t="s">
        <v>134</v>
      </c>
      <c r="C137" s="1458">
        <v>15091</v>
      </c>
      <c r="D137" s="193">
        <v>10834</v>
      </c>
      <c r="E137" s="75">
        <v>12741</v>
      </c>
      <c r="F137" s="75">
        <v>11345</v>
      </c>
      <c r="G137" s="75">
        <v>9497</v>
      </c>
      <c r="H137" s="75">
        <v>10263</v>
      </c>
      <c r="I137" s="75">
        <v>8768</v>
      </c>
      <c r="J137" s="75">
        <v>7002</v>
      </c>
      <c r="K137" s="75">
        <v>6681</v>
      </c>
      <c r="L137" s="75">
        <v>6346</v>
      </c>
      <c r="M137" s="75">
        <v>4463</v>
      </c>
      <c r="N137" s="337"/>
    </row>
    <row r="138" spans="2:15" ht="15.75" thickBot="1">
      <c r="B138" s="119" t="s">
        <v>135</v>
      </c>
      <c r="C138" s="1458">
        <v>1549</v>
      </c>
      <c r="D138" s="193">
        <v>1106</v>
      </c>
      <c r="E138" s="75">
        <v>1183</v>
      </c>
      <c r="F138" s="75">
        <v>813</v>
      </c>
      <c r="G138" s="75">
        <v>767</v>
      </c>
      <c r="H138" s="75">
        <v>659</v>
      </c>
      <c r="I138" s="75">
        <v>520</v>
      </c>
      <c r="J138" s="75">
        <v>551</v>
      </c>
      <c r="K138" s="75">
        <v>553</v>
      </c>
      <c r="L138" s="75">
        <v>419</v>
      </c>
      <c r="M138" s="75">
        <v>0</v>
      </c>
      <c r="N138" s="337"/>
    </row>
    <row r="139" spans="2:15" ht="15.75" thickBot="1">
      <c r="B139" s="119" t="s">
        <v>138</v>
      </c>
      <c r="C139" s="1458">
        <v>388</v>
      </c>
      <c r="D139" s="193">
        <v>162</v>
      </c>
      <c r="E139" s="75">
        <v>370</v>
      </c>
      <c r="F139" s="75">
        <v>437</v>
      </c>
      <c r="G139" s="75">
        <v>389</v>
      </c>
      <c r="H139" s="75">
        <v>382</v>
      </c>
      <c r="I139" s="75">
        <v>104</v>
      </c>
      <c r="J139" s="75">
        <v>70</v>
      </c>
      <c r="K139" s="75">
        <v>75</v>
      </c>
      <c r="L139" s="75">
        <v>66</v>
      </c>
      <c r="M139" s="75">
        <v>64</v>
      </c>
      <c r="N139" s="337"/>
    </row>
    <row r="140" spans="2:15" ht="15.75" thickBot="1">
      <c r="B140" s="119" t="s">
        <v>136</v>
      </c>
      <c r="C140" s="1458">
        <v>19</v>
      </c>
      <c r="D140" s="193">
        <v>6</v>
      </c>
      <c r="E140" s="75">
        <v>21</v>
      </c>
      <c r="F140" s="75">
        <v>8</v>
      </c>
      <c r="G140" s="75">
        <v>1</v>
      </c>
      <c r="H140" s="75">
        <v>8</v>
      </c>
      <c r="I140" s="75">
        <v>5</v>
      </c>
      <c r="J140" s="75">
        <v>5</v>
      </c>
      <c r="K140" s="75">
        <v>6</v>
      </c>
      <c r="L140" s="75">
        <v>6</v>
      </c>
      <c r="M140" s="75">
        <v>4</v>
      </c>
      <c r="N140" s="337"/>
    </row>
    <row r="141" spans="2:15" ht="15.75" thickBot="1">
      <c r="B141" s="119" t="s">
        <v>141</v>
      </c>
      <c r="C141" s="1458">
        <v>0</v>
      </c>
      <c r="D141" s="193">
        <v>0</v>
      </c>
      <c r="E141" s="75">
        <v>2</v>
      </c>
      <c r="F141" s="75">
        <v>0</v>
      </c>
      <c r="G141" s="75">
        <v>1</v>
      </c>
      <c r="H141" s="75">
        <v>1</v>
      </c>
      <c r="I141" s="75">
        <v>1</v>
      </c>
      <c r="J141" s="75">
        <v>2</v>
      </c>
      <c r="K141" s="75">
        <v>0</v>
      </c>
      <c r="L141" s="75">
        <v>0</v>
      </c>
      <c r="M141" s="75">
        <v>0</v>
      </c>
      <c r="N141" s="337"/>
    </row>
    <row r="142" spans="2:15" ht="15.75" thickBot="1">
      <c r="B142" s="119" t="s">
        <v>782</v>
      </c>
      <c r="C142" s="1458">
        <v>4357</v>
      </c>
      <c r="D142" s="193">
        <v>2817</v>
      </c>
      <c r="E142" s="75">
        <v>3543</v>
      </c>
      <c r="F142" s="75">
        <v>3893</v>
      </c>
      <c r="G142" s="75">
        <v>3911</v>
      </c>
      <c r="H142" s="75">
        <v>3790</v>
      </c>
      <c r="I142" s="75">
        <v>2542</v>
      </c>
      <c r="J142" s="75">
        <v>2188</v>
      </c>
      <c r="K142" s="75">
        <v>2062</v>
      </c>
      <c r="L142" s="75">
        <v>1831</v>
      </c>
      <c r="M142" s="75">
        <v>1715</v>
      </c>
      <c r="N142" s="337"/>
    </row>
    <row r="143" spans="2:15">
      <c r="B143" s="176" t="s">
        <v>2094</v>
      </c>
      <c r="C143" s="1459">
        <v>1271</v>
      </c>
      <c r="D143" s="195">
        <v>321</v>
      </c>
      <c r="E143" s="1195">
        <v>444</v>
      </c>
      <c r="F143" s="1195">
        <v>623</v>
      </c>
      <c r="G143" s="1195">
        <v>1670</v>
      </c>
      <c r="H143" s="1195">
        <v>820</v>
      </c>
      <c r="I143" s="1195">
        <v>299</v>
      </c>
      <c r="J143" s="1195">
        <v>58</v>
      </c>
      <c r="K143" s="1195">
        <v>29</v>
      </c>
      <c r="L143" s="1195">
        <v>28</v>
      </c>
      <c r="M143" s="1195">
        <v>37</v>
      </c>
      <c r="N143" s="337"/>
    </row>
    <row r="144" spans="2:15">
      <c r="B144" s="472" t="s">
        <v>4</v>
      </c>
      <c r="C144" s="540">
        <v>22675</v>
      </c>
      <c r="D144" s="540">
        <v>15244</v>
      </c>
      <c r="E144" s="540">
        <v>18302</v>
      </c>
      <c r="F144" s="540">
        <v>17120</v>
      </c>
      <c r="G144" s="540">
        <v>16236</v>
      </c>
      <c r="H144" s="540">
        <v>15923</v>
      </c>
      <c r="I144" s="540">
        <v>12239</v>
      </c>
      <c r="J144" s="540">
        <v>9874</v>
      </c>
      <c r="K144" s="540">
        <v>9405</v>
      </c>
      <c r="L144" s="540">
        <v>8696</v>
      </c>
      <c r="M144" s="540">
        <v>6284</v>
      </c>
      <c r="N144" s="1449"/>
    </row>
    <row r="145" spans="2:14">
      <c r="B145" s="522" t="s">
        <v>2082</v>
      </c>
      <c r="C145" s="200"/>
      <c r="D145" s="200"/>
      <c r="K145" s="337"/>
      <c r="L145" s="337"/>
      <c r="M145" s="337"/>
      <c r="N145" s="375"/>
    </row>
    <row r="146" spans="2:14">
      <c r="N146" s="375"/>
    </row>
    <row r="147" spans="2:14">
      <c r="N147" s="375"/>
    </row>
    <row r="148" spans="2:14" ht="15.75">
      <c r="B148" s="105" t="s">
        <v>674</v>
      </c>
      <c r="N148" s="375"/>
    </row>
    <row r="149" spans="2:14">
      <c r="B149" s="1" t="s">
        <v>843</v>
      </c>
      <c r="N149" s="375"/>
    </row>
    <row r="150" spans="2:14">
      <c r="B150" s="472" t="s">
        <v>677</v>
      </c>
      <c r="C150" s="454">
        <v>2021</v>
      </c>
      <c r="D150" s="454">
        <v>2020</v>
      </c>
      <c r="E150" s="454">
        <v>2019</v>
      </c>
      <c r="F150" s="454">
        <v>2018</v>
      </c>
      <c r="G150" s="454">
        <v>2017</v>
      </c>
      <c r="H150" s="454">
        <v>2016</v>
      </c>
      <c r="I150" s="454">
        <v>2015</v>
      </c>
      <c r="J150" s="454">
        <v>2014</v>
      </c>
      <c r="K150" s="454">
        <v>2013</v>
      </c>
      <c r="L150" s="454">
        <v>2012</v>
      </c>
      <c r="M150" s="454">
        <v>2011</v>
      </c>
      <c r="N150" s="1200"/>
    </row>
    <row r="151" spans="2:14" ht="15.75" thickBot="1">
      <c r="B151" s="175" t="s">
        <v>1897</v>
      </c>
      <c r="C151" s="1460">
        <v>12057</v>
      </c>
      <c r="D151" s="193">
        <v>9556</v>
      </c>
      <c r="E151" s="193">
        <v>10165</v>
      </c>
      <c r="F151" s="75">
        <v>8915</v>
      </c>
      <c r="G151" s="75">
        <v>6885</v>
      </c>
      <c r="H151" s="75">
        <v>7978</v>
      </c>
      <c r="I151" s="75">
        <v>7635</v>
      </c>
      <c r="J151" s="75">
        <v>6091</v>
      </c>
      <c r="K151" s="75">
        <v>5718</v>
      </c>
      <c r="L151" s="75">
        <v>5448</v>
      </c>
      <c r="M151" s="75">
        <v>3757</v>
      </c>
      <c r="N151" s="337"/>
    </row>
    <row r="152" spans="2:14" ht="15.75" thickBot="1">
      <c r="B152" s="175" t="s">
        <v>1969</v>
      </c>
      <c r="C152" s="1460">
        <v>2186</v>
      </c>
      <c r="D152" s="193">
        <v>747</v>
      </c>
      <c r="E152" s="193">
        <v>1483</v>
      </c>
      <c r="F152" s="75">
        <v>1576</v>
      </c>
      <c r="G152" s="75">
        <v>1546</v>
      </c>
      <c r="H152" s="75">
        <v>1473</v>
      </c>
      <c r="I152" s="75">
        <v>468</v>
      </c>
      <c r="J152" s="75">
        <v>398</v>
      </c>
      <c r="K152" s="75">
        <v>468</v>
      </c>
      <c r="L152" s="75">
        <v>408</v>
      </c>
      <c r="M152" s="75">
        <v>353</v>
      </c>
      <c r="N152" s="337"/>
    </row>
    <row r="153" spans="2:14" ht="15.75" thickBot="1">
      <c r="B153" s="175" t="s">
        <v>1968</v>
      </c>
      <c r="C153" s="1460">
        <v>553</v>
      </c>
      <c r="D153" s="193">
        <v>234</v>
      </c>
      <c r="E153" s="193">
        <v>615</v>
      </c>
      <c r="F153" s="75">
        <v>295</v>
      </c>
      <c r="G153" s="75">
        <v>395</v>
      </c>
      <c r="H153" s="75">
        <v>225</v>
      </c>
      <c r="I153" s="75">
        <v>122</v>
      </c>
      <c r="J153" s="75">
        <v>114</v>
      </c>
      <c r="K153" s="75">
        <v>118</v>
      </c>
      <c r="L153" s="75">
        <v>112</v>
      </c>
      <c r="M153" s="75">
        <v>93</v>
      </c>
      <c r="N153" s="337"/>
    </row>
    <row r="154" spans="2:14" ht="15.75" thickBot="1">
      <c r="B154" s="175" t="s">
        <v>47</v>
      </c>
      <c r="C154" s="1460">
        <v>181</v>
      </c>
      <c r="D154" s="193">
        <v>130</v>
      </c>
      <c r="E154" s="193">
        <v>278</v>
      </c>
      <c r="F154" s="75">
        <v>350</v>
      </c>
      <c r="G154" s="75">
        <v>374</v>
      </c>
      <c r="H154" s="75">
        <v>309</v>
      </c>
      <c r="I154" s="75">
        <v>260</v>
      </c>
      <c r="J154" s="75">
        <v>199</v>
      </c>
      <c r="K154" s="75">
        <v>154</v>
      </c>
      <c r="L154" s="75">
        <v>163</v>
      </c>
      <c r="M154" s="75">
        <v>129</v>
      </c>
      <c r="N154" s="337"/>
    </row>
    <row r="155" spans="2:14" ht="15.75" thickBot="1">
      <c r="B155" s="175" t="s">
        <v>2093</v>
      </c>
      <c r="C155" s="1460">
        <v>72</v>
      </c>
      <c r="D155" s="193">
        <v>89</v>
      </c>
      <c r="E155" s="193">
        <v>199</v>
      </c>
      <c r="F155" s="193">
        <v>207</v>
      </c>
      <c r="G155" s="193">
        <v>297</v>
      </c>
      <c r="H155" s="193">
        <v>278</v>
      </c>
      <c r="I155" s="75">
        <v>275</v>
      </c>
      <c r="J155" s="75">
        <v>190</v>
      </c>
      <c r="K155" s="75">
        <v>190</v>
      </c>
      <c r="L155" s="75">
        <v>215</v>
      </c>
      <c r="M155" s="75">
        <v>129</v>
      </c>
      <c r="N155" s="337"/>
    </row>
    <row r="156" spans="2:14" ht="15.75" thickBot="1">
      <c r="B156" s="175" t="s">
        <v>49</v>
      </c>
      <c r="C156" s="1460">
        <v>41</v>
      </c>
      <c r="D156" s="193">
        <v>33</v>
      </c>
      <c r="E156" s="193">
        <v>0</v>
      </c>
      <c r="F156" s="75">
        <v>0</v>
      </c>
      <c r="G156" s="75">
        <v>0</v>
      </c>
      <c r="H156" s="75">
        <v>0</v>
      </c>
      <c r="I156" s="75">
        <v>0</v>
      </c>
      <c r="J156" s="75">
        <v>0</v>
      </c>
      <c r="K156" s="75">
        <v>0</v>
      </c>
      <c r="L156" s="75">
        <v>0</v>
      </c>
      <c r="M156" s="75">
        <v>0</v>
      </c>
      <c r="N156" s="337"/>
    </row>
    <row r="157" spans="2:14" ht="15.75" thickBot="1">
      <c r="B157" s="175" t="s">
        <v>802</v>
      </c>
      <c r="C157" s="1460">
        <v>1</v>
      </c>
      <c r="D157" s="193">
        <v>0</v>
      </c>
      <c r="E157" s="193">
        <v>1</v>
      </c>
      <c r="F157" s="75">
        <v>3</v>
      </c>
      <c r="G157" s="75">
        <v>0</v>
      </c>
      <c r="H157" s="75">
        <v>0</v>
      </c>
      <c r="I157" s="75">
        <v>0</v>
      </c>
      <c r="J157" s="75">
        <v>0</v>
      </c>
      <c r="K157" s="75">
        <v>0</v>
      </c>
      <c r="L157" s="75">
        <v>0</v>
      </c>
      <c r="M157" s="75">
        <v>0</v>
      </c>
      <c r="N157" s="337"/>
    </row>
    <row r="158" spans="2:14">
      <c r="B158" s="161" t="s">
        <v>150</v>
      </c>
      <c r="C158" s="1461">
        <v>0</v>
      </c>
      <c r="D158" s="1455">
        <v>45</v>
      </c>
      <c r="E158" s="1455">
        <v>0</v>
      </c>
      <c r="F158" s="1455">
        <v>0</v>
      </c>
      <c r="G158" s="1455">
        <v>0</v>
      </c>
      <c r="H158" s="1455">
        <v>0</v>
      </c>
      <c r="I158" s="1455">
        <v>8</v>
      </c>
      <c r="J158" s="1455">
        <v>10</v>
      </c>
      <c r="K158" s="1455">
        <v>33</v>
      </c>
      <c r="L158" s="1455">
        <v>0</v>
      </c>
      <c r="M158" s="1455">
        <v>2</v>
      </c>
      <c r="N158" s="337"/>
    </row>
    <row r="159" spans="2:14">
      <c r="B159" s="472" t="s">
        <v>72</v>
      </c>
      <c r="C159" s="540">
        <v>15091</v>
      </c>
      <c r="D159" s="540">
        <v>10834</v>
      </c>
      <c r="E159" s="540">
        <v>12741</v>
      </c>
      <c r="F159" s="540">
        <v>11345</v>
      </c>
      <c r="G159" s="540">
        <v>9497</v>
      </c>
      <c r="H159" s="540">
        <v>10263</v>
      </c>
      <c r="I159" s="541">
        <v>8768</v>
      </c>
      <c r="J159" s="541">
        <v>7002</v>
      </c>
      <c r="K159" s="540">
        <v>6681</v>
      </c>
      <c r="L159" s="541">
        <v>6346</v>
      </c>
      <c r="M159" s="540">
        <v>4463</v>
      </c>
      <c r="N159" s="1449"/>
    </row>
    <row r="160" spans="2:14">
      <c r="B160" s="522" t="s">
        <v>2082</v>
      </c>
      <c r="C160" s="543"/>
      <c r="D160" s="543"/>
      <c r="E160" s="543"/>
      <c r="F160" s="543"/>
      <c r="G160" s="543"/>
      <c r="H160" s="543"/>
      <c r="I160" s="543"/>
      <c r="J160" s="543"/>
      <c r="K160" s="543"/>
      <c r="L160" s="543"/>
      <c r="M160" s="543"/>
      <c r="N160" s="1267"/>
    </row>
    <row r="161" spans="2:14">
      <c r="B161" s="544"/>
      <c r="K161" s="545"/>
      <c r="L161" s="545"/>
      <c r="M161" s="545"/>
      <c r="N161" s="375"/>
    </row>
    <row r="162" spans="2:14">
      <c r="N162" s="375"/>
    </row>
  </sheetData>
  <sortState ref="V128:X138">
    <sortCondition ref="V128"/>
  </sortState>
  <mergeCells count="1">
    <mergeCell ref="C44:D44"/>
  </mergeCells>
  <hyperlinks>
    <hyperlink ref="B20" r:id="rId1" display="Source: Worldbank, 2017, World Development Indicators "/>
    <hyperlink ref="B66" r:id="rId2" display="Source: ALADI, Sistema de Información de Comercio Exterior , Ascociacion Latinoamericana de Intergracion until 2015, from 2016  ITC Trade map"/>
    <hyperlink ref="B76" r:id="rId3" display="Source: ALADI, Sistema de Información de Comercio Exterior , Ascociacion Latinoamericana de Intergracion until 2015, from 2016  ITC Trade map"/>
    <hyperlink ref="B86" r:id="rId4" display="Source: ALADI, Sistema de Información de Comercio Exterior , Ascociacion Latinoamericana de Intergracion until 2015, from 2016  ITC Trade map"/>
    <hyperlink ref="B112" r:id="rId5" display="Source: ALADI, Sistema de Información de Comercio Exterior , Ascociacion Latinoamericana de Intergracion until 2015, from 2016  ITC Trade map"/>
    <hyperlink ref="B131" r:id="rId6" display="Source: ALADI, Sistema de Información de Comercio Exterior , Ascociacion Latinoamericana de Intergracion until 2015, from 2016  ITC Trade map"/>
    <hyperlink ref="B145" r:id="rId7" display="Source: ALADI, Sistema de Información de Comercio Exterior , Ascociacion Latinoamericana de Intergracion until 2015, from 2016  ITC Trade map"/>
    <hyperlink ref="B160" r:id="rId8" display="Source: ALADI, Sistema de Información de Comercio Exterior , Ascociacion Latinoamericana de Intergracion until 2015, from 2016  ITC Trade map"/>
  </hyperlinks>
  <pageMargins left="0.7" right="0.7" top="0.78740157499999996" bottom="0.78740157499999996" header="0.3" footer="0.3"/>
  <pageSetup paperSize="9" orientation="portrait" r:id="rId9"/>
  <drawing r:id="rId1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1:G26"/>
  <sheetViews>
    <sheetView showGridLines="0" zoomScale="130" zoomScaleNormal="130" workbookViewId="0">
      <selection activeCell="H21" sqref="H21"/>
    </sheetView>
  </sheetViews>
  <sheetFormatPr baseColWidth="10" defaultColWidth="11.42578125" defaultRowHeight="15"/>
  <cols>
    <col min="1" max="1" width="7.42578125" style="114" customWidth="1"/>
    <col min="2" max="2" width="26.7109375" style="114" customWidth="1"/>
    <col min="3" max="4" width="8.7109375" style="114" customWidth="1"/>
    <col min="5" max="16384" width="11.42578125" style="114"/>
  </cols>
  <sheetData>
    <row r="1" spans="2:7" ht="15" customHeight="1"/>
    <row r="2" spans="2:7" ht="15" customHeight="1">
      <c r="B2" s="105"/>
    </row>
    <row r="3" spans="2:7" ht="15" customHeight="1">
      <c r="B3" s="105" t="s">
        <v>193</v>
      </c>
    </row>
    <row r="4" spans="2:7" ht="15" customHeight="1">
      <c r="B4" s="105"/>
    </row>
    <row r="5" spans="2:7" ht="15" customHeight="1">
      <c r="B5" s="105" t="s">
        <v>126</v>
      </c>
      <c r="F5" s="1658"/>
      <c r="G5" s="351"/>
    </row>
    <row r="6" spans="2:7" ht="15" customHeight="1">
      <c r="B6" s="116" t="s">
        <v>66</v>
      </c>
      <c r="F6" s="186"/>
      <c r="G6" s="351"/>
    </row>
    <row r="7" spans="2:7" ht="15" customHeight="1">
      <c r="B7" s="159"/>
      <c r="C7" s="159">
        <v>2019</v>
      </c>
      <c r="D7" s="300"/>
    </row>
    <row r="8" spans="2:7" ht="15" customHeight="1" thickBot="1">
      <c r="B8" s="61" t="s">
        <v>155</v>
      </c>
      <c r="C8" s="201">
        <v>105</v>
      </c>
      <c r="D8" s="363"/>
    </row>
    <row r="9" spans="2:7" ht="15" customHeight="1" thickBot="1">
      <c r="B9" s="43" t="s">
        <v>134</v>
      </c>
      <c r="C9" s="111">
        <v>10</v>
      </c>
      <c r="D9" s="337"/>
    </row>
    <row r="10" spans="2:7" ht="15" customHeight="1" thickBot="1">
      <c r="B10" s="43" t="s">
        <v>137</v>
      </c>
      <c r="C10" s="111">
        <v>20</v>
      </c>
      <c r="D10" s="337"/>
    </row>
    <row r="11" spans="2:7" ht="15" customHeight="1" thickBot="1">
      <c r="B11" s="43" t="s">
        <v>136</v>
      </c>
      <c r="C11" s="111">
        <v>30</v>
      </c>
      <c r="D11" s="337"/>
    </row>
    <row r="12" spans="2:7" ht="15" customHeight="1" thickBot="1">
      <c r="B12" s="43" t="s">
        <v>382</v>
      </c>
      <c r="C12" s="111">
        <v>45</v>
      </c>
      <c r="D12" s="337"/>
    </row>
    <row r="13" spans="2:7" ht="15" customHeight="1" thickBot="1">
      <c r="B13" s="61" t="s">
        <v>572</v>
      </c>
      <c r="C13" s="83">
        <v>190</v>
      </c>
      <c r="D13" s="363"/>
    </row>
    <row r="14" spans="2:7" ht="20.25" customHeight="1" thickBot="1">
      <c r="B14" s="43" t="s">
        <v>573</v>
      </c>
      <c r="C14" s="111">
        <v>130</v>
      </c>
      <c r="D14" s="337"/>
    </row>
    <row r="15" spans="2:7" ht="15" customHeight="1" thickBot="1">
      <c r="B15" s="43" t="s">
        <v>181</v>
      </c>
      <c r="C15" s="111">
        <v>32</v>
      </c>
      <c r="D15" s="337"/>
    </row>
    <row r="16" spans="2:7" ht="15" customHeight="1" thickBot="1">
      <c r="B16" s="43" t="s">
        <v>136</v>
      </c>
      <c r="C16" s="111">
        <v>10</v>
      </c>
      <c r="D16" s="337"/>
    </row>
    <row r="17" spans="2:4" ht="15" customHeight="1" thickBot="1">
      <c r="B17" s="43" t="s">
        <v>382</v>
      </c>
      <c r="C17" s="111">
        <v>88</v>
      </c>
      <c r="D17" s="337"/>
    </row>
    <row r="18" spans="2:4" ht="15" customHeight="1" thickBot="1">
      <c r="B18" s="61" t="s">
        <v>574</v>
      </c>
      <c r="C18" s="83">
        <v>55</v>
      </c>
      <c r="D18" s="363"/>
    </row>
    <row r="19" spans="2:4" ht="15" customHeight="1" thickBot="1">
      <c r="B19" s="43" t="s">
        <v>155</v>
      </c>
      <c r="C19" s="111">
        <v>45</v>
      </c>
      <c r="D19" s="337"/>
    </row>
    <row r="20" spans="2:4" ht="15" customHeight="1" thickBot="1">
      <c r="B20" s="43" t="s">
        <v>573</v>
      </c>
      <c r="C20" s="111">
        <v>10</v>
      </c>
      <c r="D20" s="337"/>
    </row>
    <row r="21" spans="2:4" ht="15" customHeight="1" thickBot="1">
      <c r="B21" s="61" t="s">
        <v>575</v>
      </c>
      <c r="C21" s="323">
        <v>2610</v>
      </c>
      <c r="D21" s="363"/>
    </row>
    <row r="22" spans="2:4" ht="15" customHeight="1" thickBot="1">
      <c r="B22" s="43" t="s">
        <v>92</v>
      </c>
      <c r="C22" s="346">
        <v>35</v>
      </c>
      <c r="D22" s="337"/>
    </row>
    <row r="23" spans="2:4" ht="15" customHeight="1" thickBot="1">
      <c r="B23" s="43" t="s">
        <v>91</v>
      </c>
      <c r="C23" s="346">
        <v>110</v>
      </c>
      <c r="D23" s="337"/>
    </row>
    <row r="24" spans="2:4" ht="15" customHeight="1" thickBot="1">
      <c r="B24" s="43" t="s">
        <v>576</v>
      </c>
      <c r="C24" s="346">
        <v>2495</v>
      </c>
      <c r="D24" s="337"/>
    </row>
    <row r="25" spans="2:4" ht="15" customHeight="1">
      <c r="B25" s="341" t="s">
        <v>263</v>
      </c>
      <c r="C25" s="342">
        <v>3000</v>
      </c>
      <c r="D25" s="363"/>
    </row>
    <row r="26" spans="2:4">
      <c r="B26" s="115" t="s">
        <v>577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2:Q148"/>
  <sheetViews>
    <sheetView zoomScaleNormal="100" workbookViewId="0">
      <selection activeCell="D35" sqref="D35"/>
    </sheetView>
  </sheetViews>
  <sheetFormatPr baseColWidth="10" defaultRowHeight="15"/>
  <cols>
    <col min="1" max="1" width="11.42578125" style="114"/>
    <col min="2" max="2" width="25.140625" style="114" customWidth="1"/>
    <col min="3" max="3" width="11.42578125" style="114"/>
    <col min="4" max="4" width="25.85546875" style="114" customWidth="1"/>
    <col min="5" max="5" width="18.7109375" style="114" customWidth="1"/>
    <col min="6" max="16384" width="11.42578125" style="114"/>
  </cols>
  <sheetData>
    <row r="2" spans="2:4" ht="15.75">
      <c r="B2" s="108" t="s">
        <v>1252</v>
      </c>
    </row>
    <row r="4" spans="2:4" ht="15.75">
      <c r="B4" s="105"/>
    </row>
    <row r="5" spans="2:4" ht="15.75">
      <c r="B5" s="190" t="s">
        <v>1979</v>
      </c>
    </row>
    <row r="6" spans="2:4" ht="15.75">
      <c r="B6" s="105"/>
    </row>
    <row r="7" spans="2:4">
      <c r="B7" s="16" t="s">
        <v>613</v>
      </c>
      <c r="C7" s="898">
        <v>1393</v>
      </c>
      <c r="D7" s="386" t="s">
        <v>614</v>
      </c>
    </row>
    <row r="8" spans="2:4" ht="15" customHeight="1">
      <c r="B8" s="16" t="s">
        <v>615</v>
      </c>
      <c r="C8" s="898">
        <v>3287000</v>
      </c>
      <c r="D8" s="386" t="s">
        <v>616</v>
      </c>
    </row>
    <row r="9" spans="2:4">
      <c r="B9" s="388" t="s">
        <v>617</v>
      </c>
      <c r="C9" s="389">
        <v>469</v>
      </c>
      <c r="D9" s="390" t="s">
        <v>618</v>
      </c>
    </row>
    <row r="10" spans="2:4">
      <c r="B10" s="391"/>
      <c r="C10" s="392"/>
      <c r="D10" s="386"/>
    </row>
    <row r="11" spans="2:4" ht="15" customHeight="1">
      <c r="B11" s="16" t="s">
        <v>619</v>
      </c>
      <c r="C11" s="393">
        <v>3028</v>
      </c>
      <c r="D11" s="386" t="s">
        <v>620</v>
      </c>
    </row>
    <row r="12" spans="2:4">
      <c r="B12" s="391" t="s">
        <v>621</v>
      </c>
      <c r="C12" s="392">
        <v>2170</v>
      </c>
      <c r="D12" s="386" t="s">
        <v>622</v>
      </c>
    </row>
    <row r="13" spans="2:4" ht="15" customHeight="1">
      <c r="B13" s="16" t="s">
        <v>623</v>
      </c>
      <c r="C13" s="393">
        <v>10059</v>
      </c>
      <c r="D13" s="386" t="s">
        <v>620</v>
      </c>
    </row>
    <row r="14" spans="2:4">
      <c r="B14" s="391" t="s">
        <v>624</v>
      </c>
      <c r="C14" s="392"/>
      <c r="D14" s="386"/>
    </row>
    <row r="15" spans="2:4">
      <c r="B15" s="391" t="s">
        <v>621</v>
      </c>
      <c r="C15" s="392">
        <v>7220</v>
      </c>
      <c r="D15" s="386" t="s">
        <v>625</v>
      </c>
    </row>
    <row r="16" spans="2:4">
      <c r="B16" s="394"/>
      <c r="C16" s="395"/>
      <c r="D16" s="390"/>
    </row>
    <row r="17" spans="2:15" ht="15" customHeight="1">
      <c r="B17" s="16" t="s">
        <v>626</v>
      </c>
      <c r="C17" s="385">
        <v>8.9</v>
      </c>
      <c r="D17" s="386" t="s">
        <v>627</v>
      </c>
    </row>
    <row r="18" spans="2:15">
      <c r="B18" s="16" t="s">
        <v>628</v>
      </c>
      <c r="C18" s="385">
        <v>7.9</v>
      </c>
      <c r="D18" s="386" t="s">
        <v>629</v>
      </c>
    </row>
    <row r="19" spans="2:15">
      <c r="B19" s="396"/>
      <c r="C19" s="392"/>
      <c r="D19" s="392"/>
    </row>
    <row r="20" spans="2:15">
      <c r="B20" s="397" t="s">
        <v>805</v>
      </c>
      <c r="C20" s="398"/>
      <c r="D20" s="398"/>
      <c r="E20" s="386"/>
    </row>
    <row r="21" spans="2:15">
      <c r="B21" s="399" t="s">
        <v>1978</v>
      </c>
      <c r="C21" s="400"/>
      <c r="D21" s="400"/>
      <c r="E21" s="398"/>
    </row>
    <row r="22" spans="2:15">
      <c r="E22" s="401"/>
    </row>
    <row r="24" spans="2:15" ht="15.75">
      <c r="B24" s="190" t="s">
        <v>1253</v>
      </c>
      <c r="C24" s="116"/>
      <c r="D24" s="116"/>
      <c r="E24" s="116"/>
      <c r="F24" s="116"/>
      <c r="G24" s="116"/>
      <c r="H24" s="116"/>
      <c r="I24" s="116"/>
    </row>
    <row r="25" spans="2:15">
      <c r="B25" s="116" t="s">
        <v>1254</v>
      </c>
      <c r="C25" s="116"/>
      <c r="D25" s="116"/>
      <c r="E25" s="116"/>
      <c r="F25" s="116"/>
      <c r="G25" s="116"/>
      <c r="H25" s="116"/>
      <c r="I25" s="116"/>
    </row>
    <row r="26" spans="2:15">
      <c r="B26" s="391"/>
      <c r="C26" s="899" t="s">
        <v>2405</v>
      </c>
      <c r="D26" s="899" t="s">
        <v>642</v>
      </c>
      <c r="E26" s="899" t="s">
        <v>633</v>
      </c>
      <c r="F26" s="899" t="s">
        <v>1255</v>
      </c>
      <c r="G26" s="899" t="s">
        <v>1256</v>
      </c>
      <c r="H26" s="899" t="s">
        <v>1284</v>
      </c>
      <c r="I26" s="899" t="s">
        <v>2406</v>
      </c>
      <c r="J26" s="899" t="s">
        <v>644</v>
      </c>
      <c r="K26" s="899" t="s">
        <v>645</v>
      </c>
      <c r="L26" s="899" t="s">
        <v>646</v>
      </c>
      <c r="M26" s="899" t="s">
        <v>1257</v>
      </c>
      <c r="N26" s="1591"/>
      <c r="O26" s="1591"/>
    </row>
    <row r="27" spans="2:15" ht="15.75" thickBot="1">
      <c r="B27" s="900" t="s">
        <v>1258</v>
      </c>
      <c r="C27" s="901">
        <v>322</v>
      </c>
      <c r="D27" s="902">
        <v>323</v>
      </c>
      <c r="E27" s="903">
        <v>303</v>
      </c>
      <c r="F27" s="903">
        <v>324</v>
      </c>
      <c r="G27" s="903">
        <v>306</v>
      </c>
      <c r="H27" s="903">
        <v>278</v>
      </c>
      <c r="I27" s="903">
        <v>249</v>
      </c>
      <c r="J27" s="903">
        <v>255</v>
      </c>
      <c r="K27" s="903">
        <v>234</v>
      </c>
      <c r="L27" s="903">
        <v>254</v>
      </c>
      <c r="M27" s="903">
        <v>191</v>
      </c>
      <c r="N27" s="392"/>
      <c r="O27" s="392"/>
    </row>
    <row r="28" spans="2:15" ht="26.25" thickBot="1">
      <c r="B28" s="900" t="s">
        <v>1259</v>
      </c>
      <c r="C28" s="901">
        <v>828</v>
      </c>
      <c r="D28" s="902">
        <v>676</v>
      </c>
      <c r="E28" s="903">
        <v>647</v>
      </c>
      <c r="F28" s="903">
        <v>823</v>
      </c>
      <c r="G28" s="903">
        <v>693</v>
      </c>
      <c r="H28" s="903">
        <v>528</v>
      </c>
      <c r="I28" s="903">
        <v>484</v>
      </c>
      <c r="J28" s="903" t="s">
        <v>1260</v>
      </c>
      <c r="K28" s="903">
        <v>7673</v>
      </c>
      <c r="L28" s="903">
        <v>7507</v>
      </c>
      <c r="M28" s="903">
        <v>6903</v>
      </c>
      <c r="N28" s="392"/>
      <c r="O28" s="392"/>
    </row>
    <row r="29" spans="2:15" ht="15.75" thickBot="1">
      <c r="B29" s="900" t="s">
        <v>1261</v>
      </c>
      <c r="C29" s="901">
        <v>2152</v>
      </c>
      <c r="D29" s="902">
        <v>2323</v>
      </c>
      <c r="E29" s="903">
        <v>2263</v>
      </c>
      <c r="F29" s="903">
        <v>1962</v>
      </c>
      <c r="G29" s="903">
        <v>1699</v>
      </c>
      <c r="H29" s="903">
        <v>1656</v>
      </c>
      <c r="I29" s="903">
        <v>1659</v>
      </c>
      <c r="J29" s="903">
        <v>1754</v>
      </c>
      <c r="K29" s="903">
        <v>1729</v>
      </c>
      <c r="L29" s="903">
        <v>1651</v>
      </c>
      <c r="M29" s="903">
        <v>1031</v>
      </c>
      <c r="N29" s="392"/>
      <c r="O29" s="392"/>
    </row>
    <row r="30" spans="2:15">
      <c r="B30" s="13" t="s">
        <v>1262</v>
      </c>
      <c r="C30" s="115"/>
      <c r="D30" s="115"/>
      <c r="E30" s="115"/>
      <c r="F30" s="115"/>
      <c r="G30" s="115"/>
      <c r="H30" s="115"/>
      <c r="I30" s="115"/>
    </row>
    <row r="31" spans="2:15">
      <c r="B31" s="99" t="s">
        <v>2407</v>
      </c>
    </row>
    <row r="32" spans="2:15">
      <c r="B32" s="99" t="s">
        <v>1263</v>
      </c>
    </row>
    <row r="40" spans="2:13" ht="15.75">
      <c r="B40" s="1046" t="s">
        <v>1264</v>
      </c>
    </row>
    <row r="41" spans="2:13">
      <c r="B41" s="116" t="s">
        <v>1265</v>
      </c>
    </row>
    <row r="42" spans="2:13">
      <c r="B42" s="25"/>
      <c r="C42" s="488" t="s">
        <v>2409</v>
      </c>
      <c r="D42" s="488" t="s">
        <v>642</v>
      </c>
      <c r="E42" s="488" t="s">
        <v>2408</v>
      </c>
      <c r="F42" s="488" t="s">
        <v>1255</v>
      </c>
      <c r="G42" s="488" t="s">
        <v>1256</v>
      </c>
      <c r="H42" s="488" t="s">
        <v>1284</v>
      </c>
      <c r="I42" s="488" t="s">
        <v>643</v>
      </c>
      <c r="J42" s="488" t="s">
        <v>644</v>
      </c>
      <c r="K42" s="488" t="s">
        <v>645</v>
      </c>
      <c r="L42" s="488" t="s">
        <v>646</v>
      </c>
      <c r="M42" s="1587" t="s">
        <v>67</v>
      </c>
    </row>
    <row r="43" spans="2:13" ht="15.75" thickBot="1">
      <c r="B43" s="900" t="s">
        <v>1266</v>
      </c>
      <c r="C43" s="901">
        <v>53.260000000000005</v>
      </c>
      <c r="D43" s="902">
        <v>53</v>
      </c>
      <c r="E43" s="904">
        <v>53</v>
      </c>
      <c r="F43" s="904">
        <v>38</v>
      </c>
      <c r="G43" s="904">
        <v>27</v>
      </c>
      <c r="H43" s="904">
        <v>13</v>
      </c>
      <c r="I43" s="904">
        <v>13</v>
      </c>
      <c r="J43" s="904" t="s">
        <v>79</v>
      </c>
      <c r="K43" s="904" t="s">
        <v>79</v>
      </c>
      <c r="L43" s="905" t="s">
        <v>79</v>
      </c>
      <c r="M43" s="905" t="s">
        <v>79</v>
      </c>
    </row>
    <row r="44" spans="2:13" ht="15.75" thickBot="1">
      <c r="B44" s="900" t="s">
        <v>1267</v>
      </c>
      <c r="C44" s="901">
        <v>42.920340000000003</v>
      </c>
      <c r="D44" s="902">
        <v>36</v>
      </c>
      <c r="E44" s="904">
        <v>37</v>
      </c>
      <c r="F44" s="904">
        <v>34</v>
      </c>
      <c r="G44" s="904">
        <v>32</v>
      </c>
      <c r="H44" s="904">
        <v>31</v>
      </c>
      <c r="I44" s="904">
        <v>55</v>
      </c>
      <c r="J44" s="904">
        <v>32</v>
      </c>
      <c r="K44" s="904">
        <v>29</v>
      </c>
      <c r="L44" s="905">
        <v>32.299999999999997</v>
      </c>
      <c r="M44" s="905">
        <v>32</v>
      </c>
    </row>
    <row r="45" spans="2:13" ht="15.75" thickBot="1">
      <c r="B45" s="900" t="s">
        <v>1268</v>
      </c>
      <c r="C45" s="901">
        <v>35.728000000000002</v>
      </c>
      <c r="D45" s="902">
        <v>33</v>
      </c>
      <c r="E45" s="904">
        <v>30</v>
      </c>
      <c r="F45" s="904">
        <v>20</v>
      </c>
      <c r="G45" s="904">
        <v>18</v>
      </c>
      <c r="H45" s="904">
        <v>18</v>
      </c>
      <c r="I45" s="904">
        <v>18</v>
      </c>
      <c r="J45" s="904">
        <v>16</v>
      </c>
      <c r="K45" s="904">
        <v>17</v>
      </c>
      <c r="L45" s="905">
        <v>15.6</v>
      </c>
      <c r="M45" s="905">
        <v>7.7</v>
      </c>
    </row>
    <row r="46" spans="2:13" ht="15.75" thickBot="1">
      <c r="B46" s="900" t="s">
        <v>1269</v>
      </c>
      <c r="C46" s="901">
        <v>29.314999999999998</v>
      </c>
      <c r="D46" s="902">
        <v>29</v>
      </c>
      <c r="E46" s="904">
        <v>29</v>
      </c>
      <c r="F46" s="904">
        <v>27</v>
      </c>
      <c r="G46" s="904">
        <v>26</v>
      </c>
      <c r="H46" s="904">
        <v>26</v>
      </c>
      <c r="I46" s="904">
        <v>25</v>
      </c>
      <c r="J46" s="904">
        <v>25</v>
      </c>
      <c r="K46" s="904">
        <v>24</v>
      </c>
      <c r="L46" s="905">
        <v>23.9</v>
      </c>
      <c r="M46" s="905">
        <v>32.1</v>
      </c>
    </row>
    <row r="47" spans="2:13" ht="15.75" thickBot="1">
      <c r="B47" s="900" t="s">
        <v>1270</v>
      </c>
      <c r="C47" s="901">
        <v>17.510999999999999</v>
      </c>
      <c r="D47" s="902">
        <v>27</v>
      </c>
      <c r="E47" s="904">
        <v>28</v>
      </c>
      <c r="F47" s="904">
        <v>26</v>
      </c>
      <c r="G47" s="904">
        <v>17</v>
      </c>
      <c r="H47" s="904">
        <v>18</v>
      </c>
      <c r="I47" s="904">
        <v>16</v>
      </c>
      <c r="J47" s="904">
        <v>64</v>
      </c>
      <c r="K47" s="904">
        <v>35</v>
      </c>
      <c r="L47" s="905">
        <v>64.2</v>
      </c>
      <c r="M47" s="905">
        <v>21.8</v>
      </c>
    </row>
    <row r="48" spans="2:13" ht="15.75" thickBot="1">
      <c r="B48" s="900" t="s">
        <v>1271</v>
      </c>
      <c r="C48" s="901">
        <v>36.707999999999998</v>
      </c>
      <c r="D48" s="902">
        <v>34</v>
      </c>
      <c r="E48" s="904">
        <v>25</v>
      </c>
      <c r="F48" s="904">
        <v>31</v>
      </c>
      <c r="G48" s="904">
        <v>33</v>
      </c>
      <c r="H48" s="904">
        <v>32</v>
      </c>
      <c r="I48" s="904">
        <v>31</v>
      </c>
      <c r="J48" s="904">
        <v>30.6</v>
      </c>
      <c r="K48" s="904">
        <v>30</v>
      </c>
      <c r="L48" s="905">
        <v>29.2</v>
      </c>
      <c r="M48" s="905">
        <v>27</v>
      </c>
    </row>
    <row r="49" spans="2:16" ht="15.75" thickBot="1">
      <c r="B49" s="900" t="s">
        <v>1272</v>
      </c>
      <c r="C49" s="901">
        <v>22.574999999999999</v>
      </c>
      <c r="D49" s="902">
        <v>22</v>
      </c>
      <c r="E49" s="904">
        <v>21</v>
      </c>
      <c r="F49" s="904">
        <v>21</v>
      </c>
      <c r="G49" s="904">
        <v>22</v>
      </c>
      <c r="H49" s="904">
        <v>17</v>
      </c>
      <c r="I49" s="904">
        <v>17</v>
      </c>
      <c r="J49" s="904">
        <v>14.5</v>
      </c>
      <c r="K49" s="904">
        <v>16</v>
      </c>
      <c r="L49" s="905">
        <v>14.5</v>
      </c>
      <c r="M49" s="905">
        <v>10.4</v>
      </c>
    </row>
    <row r="50" spans="2:16" ht="15.75" thickBot="1">
      <c r="B50" s="900" t="s">
        <v>1273</v>
      </c>
      <c r="C50" s="901">
        <v>19.984999999999999</v>
      </c>
      <c r="D50" s="902">
        <v>20</v>
      </c>
      <c r="E50" s="904">
        <v>21</v>
      </c>
      <c r="F50" s="904">
        <v>20</v>
      </c>
      <c r="G50" s="904">
        <v>20</v>
      </c>
      <c r="H50" s="904">
        <v>20</v>
      </c>
      <c r="I50" s="904">
        <v>19</v>
      </c>
      <c r="J50" s="904">
        <v>16</v>
      </c>
      <c r="K50" s="904">
        <v>17</v>
      </c>
      <c r="L50" s="905">
        <v>16</v>
      </c>
      <c r="M50" s="905">
        <v>12.5</v>
      </c>
    </row>
    <row r="51" spans="2:16" ht="15.75" thickBot="1">
      <c r="B51" s="900" t="s">
        <v>2411</v>
      </c>
      <c r="C51" s="901">
        <v>13.098000000000001</v>
      </c>
      <c r="D51" s="902">
        <v>14</v>
      </c>
      <c r="E51" s="904">
        <v>14</v>
      </c>
      <c r="F51" s="904">
        <v>13</v>
      </c>
      <c r="G51" s="904">
        <v>11</v>
      </c>
      <c r="H51" s="904">
        <v>11</v>
      </c>
      <c r="I51" s="904">
        <v>11</v>
      </c>
      <c r="J51" s="904">
        <v>8</v>
      </c>
      <c r="K51" s="904">
        <v>10</v>
      </c>
      <c r="L51" s="905">
        <v>8.4</v>
      </c>
      <c r="M51" s="905">
        <v>6.9</v>
      </c>
    </row>
    <row r="52" spans="2:16" ht="15.75" thickBot="1">
      <c r="B52" s="900" t="s">
        <v>1274</v>
      </c>
      <c r="C52" s="901">
        <v>11.41</v>
      </c>
      <c r="D52" s="902">
        <v>13</v>
      </c>
      <c r="E52" s="904">
        <v>11</v>
      </c>
      <c r="F52" s="904">
        <v>5</v>
      </c>
      <c r="G52" s="904">
        <v>12</v>
      </c>
      <c r="H52" s="904">
        <v>12</v>
      </c>
      <c r="I52" s="904">
        <v>7</v>
      </c>
      <c r="J52" s="904">
        <v>19</v>
      </c>
      <c r="K52" s="904">
        <v>22</v>
      </c>
      <c r="L52" s="905">
        <v>18.899999999999999</v>
      </c>
      <c r="M52" s="905">
        <v>17.5</v>
      </c>
    </row>
    <row r="53" spans="2:16" ht="15.75" thickBot="1">
      <c r="B53" s="900" t="s">
        <v>1275</v>
      </c>
      <c r="C53" s="901">
        <v>5.601</v>
      </c>
      <c r="D53" s="902">
        <v>6</v>
      </c>
      <c r="E53" s="904">
        <v>7</v>
      </c>
      <c r="F53" s="904">
        <v>7</v>
      </c>
      <c r="G53" s="904">
        <v>7</v>
      </c>
      <c r="H53" s="904">
        <v>7</v>
      </c>
      <c r="I53" s="904">
        <v>8</v>
      </c>
      <c r="J53" s="904">
        <v>8</v>
      </c>
      <c r="K53" s="904">
        <v>8</v>
      </c>
      <c r="L53" s="905">
        <v>7.5</v>
      </c>
      <c r="M53" s="905">
        <v>7.4</v>
      </c>
    </row>
    <row r="54" spans="2:16" ht="15.75" thickBot="1">
      <c r="B54" s="900" t="s">
        <v>1276</v>
      </c>
      <c r="C54" s="901">
        <v>1.978</v>
      </c>
      <c r="D54" s="902">
        <v>4</v>
      </c>
      <c r="E54" s="904">
        <v>6</v>
      </c>
      <c r="F54" s="904">
        <v>5</v>
      </c>
      <c r="G54" s="904">
        <v>6</v>
      </c>
      <c r="H54" s="904">
        <v>6</v>
      </c>
      <c r="I54" s="904">
        <v>6</v>
      </c>
      <c r="J54" s="904">
        <v>6</v>
      </c>
      <c r="K54" s="904">
        <v>6</v>
      </c>
      <c r="L54" s="905">
        <v>6.3</v>
      </c>
      <c r="M54" s="905">
        <v>6.2</v>
      </c>
    </row>
    <row r="55" spans="2:16" ht="15.75" thickBot="1">
      <c r="B55" s="900" t="s">
        <v>1277</v>
      </c>
      <c r="C55" s="901">
        <v>3.661</v>
      </c>
      <c r="D55" s="902">
        <v>4</v>
      </c>
      <c r="E55" s="904">
        <v>3</v>
      </c>
      <c r="F55" s="904">
        <v>3</v>
      </c>
      <c r="G55" s="904">
        <v>3</v>
      </c>
      <c r="H55" s="904">
        <v>3</v>
      </c>
      <c r="I55" s="904">
        <v>3</v>
      </c>
      <c r="J55" s="904">
        <v>3</v>
      </c>
      <c r="K55" s="904">
        <v>3</v>
      </c>
      <c r="L55" s="905">
        <v>2.5</v>
      </c>
      <c r="M55" s="905">
        <v>5.4</v>
      </c>
    </row>
    <row r="56" spans="2:16" ht="15.75" thickBot="1">
      <c r="B56" s="900" t="s">
        <v>1278</v>
      </c>
      <c r="C56" s="1594">
        <v>0.10258100000000001</v>
      </c>
      <c r="D56" s="1593">
        <v>0</v>
      </c>
      <c r="E56" s="905">
        <v>0</v>
      </c>
      <c r="F56" s="904">
        <v>50</v>
      </c>
      <c r="G56" s="904">
        <v>52</v>
      </c>
      <c r="H56" s="904">
        <v>50</v>
      </c>
      <c r="I56" s="903" t="s">
        <v>179</v>
      </c>
      <c r="J56" s="903" t="s">
        <v>179</v>
      </c>
      <c r="K56" s="903" t="s">
        <v>179</v>
      </c>
      <c r="L56" s="1592" t="s">
        <v>179</v>
      </c>
      <c r="M56" s="1592" t="s">
        <v>179</v>
      </c>
    </row>
    <row r="57" spans="2:16">
      <c r="B57" s="906" t="s">
        <v>382</v>
      </c>
      <c r="C57" s="500">
        <v>28.17</v>
      </c>
      <c r="D57" s="392">
        <v>28</v>
      </c>
      <c r="E57" s="907">
        <v>18</v>
      </c>
      <c r="F57" s="907">
        <v>24</v>
      </c>
      <c r="G57" s="907">
        <v>20</v>
      </c>
      <c r="H57" s="907">
        <v>14</v>
      </c>
      <c r="I57" s="907">
        <v>19</v>
      </c>
      <c r="J57" s="907">
        <v>12.900000000000006</v>
      </c>
      <c r="K57" s="907">
        <v>17</v>
      </c>
      <c r="L57" s="908">
        <v>14.399999999999949</v>
      </c>
      <c r="M57" s="908">
        <v>4</v>
      </c>
    </row>
    <row r="58" spans="2:16">
      <c r="B58" s="909" t="s">
        <v>72</v>
      </c>
      <c r="C58" s="497">
        <v>322</v>
      </c>
      <c r="D58" s="497">
        <v>323</v>
      </c>
      <c r="E58" s="497">
        <v>303</v>
      </c>
      <c r="F58" s="497">
        <v>324</v>
      </c>
      <c r="G58" s="497">
        <v>306</v>
      </c>
      <c r="H58" s="497">
        <v>278</v>
      </c>
      <c r="I58" s="497">
        <v>248</v>
      </c>
      <c r="J58" s="497">
        <v>255</v>
      </c>
      <c r="K58" s="497">
        <v>234</v>
      </c>
      <c r="L58" s="497">
        <v>253.7</v>
      </c>
      <c r="M58" s="497">
        <v>190.9</v>
      </c>
    </row>
    <row r="59" spans="2:16">
      <c r="B59" s="13" t="s">
        <v>1262</v>
      </c>
      <c r="C59" s="27"/>
      <c r="D59" s="27"/>
      <c r="E59" s="27"/>
      <c r="F59" s="27"/>
      <c r="G59" s="27"/>
      <c r="H59" s="27"/>
      <c r="I59" s="27"/>
      <c r="J59" s="27"/>
      <c r="K59" s="27"/>
    </row>
    <row r="60" spans="2:16">
      <c r="B60" s="213" t="s">
        <v>2410</v>
      </c>
    </row>
    <row r="61" spans="2:16">
      <c r="B61" s="213"/>
      <c r="C61" s="27"/>
      <c r="D61" s="27"/>
    </row>
    <row r="62" spans="2:16">
      <c r="B62" s="213"/>
    </row>
    <row r="63" spans="2:16" ht="15.75">
      <c r="B63" s="108" t="s">
        <v>1253</v>
      </c>
      <c r="C63" s="444"/>
      <c r="D63" s="444"/>
      <c r="E63" s="444"/>
      <c r="F63" s="444"/>
      <c r="G63" s="444"/>
      <c r="P63" s="1373"/>
    </row>
    <row r="64" spans="2:16">
      <c r="B64" s="98" t="s">
        <v>1279</v>
      </c>
      <c r="C64" s="10"/>
      <c r="D64" s="10"/>
      <c r="E64" s="10"/>
      <c r="F64" s="10"/>
      <c r="P64" s="1373"/>
    </row>
    <row r="65" spans="2:17">
      <c r="B65" s="910"/>
      <c r="C65" s="1755" t="s">
        <v>975</v>
      </c>
      <c r="D65" s="1755"/>
      <c r="E65" s="1755"/>
      <c r="F65" s="1755"/>
      <c r="G65" s="1730" t="s">
        <v>1280</v>
      </c>
      <c r="H65" s="1730"/>
      <c r="I65" s="1730"/>
      <c r="J65" s="1730"/>
      <c r="K65" s="1730"/>
      <c r="L65" s="1730"/>
      <c r="M65" s="1730"/>
      <c r="N65" s="1730"/>
      <c r="P65" s="1373"/>
    </row>
    <row r="66" spans="2:17" ht="15" customHeight="1">
      <c r="B66" s="910"/>
      <c r="C66" s="1730" t="s">
        <v>1281</v>
      </c>
      <c r="D66" s="1730"/>
      <c r="E66" s="1730"/>
      <c r="F66" s="1730"/>
      <c r="G66" s="1730" t="s">
        <v>1282</v>
      </c>
      <c r="H66" s="1730"/>
      <c r="I66" s="1730"/>
      <c r="J66" s="1730"/>
      <c r="K66" s="1755" t="s">
        <v>1283</v>
      </c>
      <c r="L66" s="1755"/>
      <c r="M66" s="1755"/>
      <c r="N66" s="1755"/>
      <c r="P66" s="1373"/>
      <c r="Q66" s="1373"/>
    </row>
    <row r="67" spans="2:17">
      <c r="B67" s="910"/>
      <c r="C67" s="911" t="s">
        <v>1980</v>
      </c>
      <c r="D67" s="911" t="s">
        <v>642</v>
      </c>
      <c r="E67" s="911" t="s">
        <v>2408</v>
      </c>
      <c r="F67" s="911" t="s">
        <v>1255</v>
      </c>
      <c r="G67" s="911" t="s">
        <v>1980</v>
      </c>
      <c r="H67" s="911" t="s">
        <v>642</v>
      </c>
      <c r="I67" s="911" t="s">
        <v>2408</v>
      </c>
      <c r="J67" s="911" t="s">
        <v>1255</v>
      </c>
      <c r="K67" s="911" t="s">
        <v>1980</v>
      </c>
      <c r="L67" s="911" t="s">
        <v>642</v>
      </c>
      <c r="M67" s="911" t="s">
        <v>2408</v>
      </c>
      <c r="N67" s="911" t="s">
        <v>1255</v>
      </c>
      <c r="P67" s="1373"/>
      <c r="Q67" s="1373"/>
    </row>
    <row r="68" spans="2:17" ht="15.75" thickBot="1">
      <c r="B68" s="106" t="s">
        <v>142</v>
      </c>
      <c r="C68" s="912">
        <v>3.2240300000000004</v>
      </c>
      <c r="D68" s="913">
        <v>3.1816830000000005</v>
      </c>
      <c r="E68" s="913">
        <v>0.25513300000000005</v>
      </c>
      <c r="F68" s="913">
        <v>0.43749199999999999</v>
      </c>
      <c r="G68" s="912">
        <v>0.92315000000000003</v>
      </c>
      <c r="H68" s="913">
        <v>0.86299999999999999</v>
      </c>
      <c r="I68" s="913">
        <v>0.90900000000000003</v>
      </c>
      <c r="J68" s="913">
        <v>0.86799999999999999</v>
      </c>
      <c r="K68" s="912">
        <v>1.9886999999999999</v>
      </c>
      <c r="L68" s="913">
        <v>8.1328944444444442</v>
      </c>
      <c r="M68" s="913">
        <v>8.7764099999999985</v>
      </c>
      <c r="N68" s="913">
        <v>3.5690611111111115</v>
      </c>
      <c r="P68" s="1373"/>
      <c r="Q68" s="1373"/>
    </row>
    <row r="69" spans="2:17" ht="15.75" thickBot="1">
      <c r="B69" s="914" t="s">
        <v>138</v>
      </c>
      <c r="C69" s="912">
        <v>2.3951549999999999</v>
      </c>
      <c r="D69" s="913">
        <v>2.3489525000000002</v>
      </c>
      <c r="E69" s="913">
        <v>0.44790200000000008</v>
      </c>
      <c r="F69" s="913">
        <v>3.1613440000000002</v>
      </c>
      <c r="G69" s="912">
        <v>12.934559999999999</v>
      </c>
      <c r="H69" s="913">
        <v>1.2629999999999999</v>
      </c>
      <c r="I69" s="913">
        <v>1.3519999999999999</v>
      </c>
      <c r="J69" s="913">
        <v>2.8579999999999997</v>
      </c>
      <c r="K69" s="912">
        <v>6.7885095238095241</v>
      </c>
      <c r="L69" s="913">
        <v>16.299533333333333</v>
      </c>
      <c r="M69" s="913">
        <v>16.874149047619049</v>
      </c>
      <c r="N69" s="913">
        <v>7.9551647619047614</v>
      </c>
      <c r="P69" s="1373"/>
      <c r="Q69" s="1373"/>
    </row>
    <row r="70" spans="2:17" ht="15.75" thickBot="1">
      <c r="B70" s="914" t="s">
        <v>136</v>
      </c>
      <c r="C70" s="912">
        <v>24.018307</v>
      </c>
      <c r="D70" s="913">
        <v>25.276994099999996</v>
      </c>
      <c r="E70" s="913">
        <v>22.092012</v>
      </c>
      <c r="F70" s="913">
        <v>25.757170999999996</v>
      </c>
      <c r="G70" s="912">
        <v>456.10837499999997</v>
      </c>
      <c r="H70" s="913">
        <v>585.64201939999998</v>
      </c>
      <c r="I70" s="913">
        <v>521.25941999999998</v>
      </c>
      <c r="J70" s="913">
        <v>464.41100000000006</v>
      </c>
      <c r="K70" s="912">
        <v>15.744017722222221</v>
      </c>
      <c r="L70" s="913">
        <v>15.864016222222222</v>
      </c>
      <c r="M70" s="913">
        <v>15.090555555555556</v>
      </c>
      <c r="N70" s="913">
        <v>14.850451666666666</v>
      </c>
      <c r="P70" s="1373"/>
      <c r="Q70" s="1373"/>
    </row>
    <row r="71" spans="2:17" ht="15.75" thickBot="1">
      <c r="B71" s="914" t="s">
        <v>137</v>
      </c>
      <c r="C71" s="912">
        <v>5.3730830000000003</v>
      </c>
      <c r="D71" s="913">
        <v>5.4806849999999994</v>
      </c>
      <c r="E71" s="913">
        <v>1.2997219999999998</v>
      </c>
      <c r="F71" s="913">
        <v>1.3210089999999999</v>
      </c>
      <c r="G71" s="912">
        <v>6.2290099999999997</v>
      </c>
      <c r="H71" s="913">
        <v>5.2580000000000009</v>
      </c>
      <c r="I71" s="913">
        <v>5.3629999999999995</v>
      </c>
      <c r="J71" s="913">
        <v>7.51</v>
      </c>
      <c r="K71" s="912">
        <v>19.932014693877552</v>
      </c>
      <c r="L71" s="913">
        <v>38.701808979591831</v>
      </c>
      <c r="M71" s="913">
        <v>45.007993722448987</v>
      </c>
      <c r="N71" s="913">
        <v>31.106916122448979</v>
      </c>
      <c r="P71" s="1373"/>
      <c r="Q71" s="1373"/>
    </row>
    <row r="72" spans="2:17" ht="15.75" thickBot="1">
      <c r="B72" s="914" t="s">
        <v>1285</v>
      </c>
      <c r="C72" s="912">
        <v>11.766292</v>
      </c>
      <c r="D72" s="913">
        <v>11.677101800000001</v>
      </c>
      <c r="E72" s="913">
        <v>10.637469999999999</v>
      </c>
      <c r="F72" s="913">
        <v>12.847470000000001</v>
      </c>
      <c r="G72" s="912">
        <v>14.152000000000001</v>
      </c>
      <c r="H72" s="913">
        <v>10.71148</v>
      </c>
      <c r="I72" s="913">
        <v>12.509</v>
      </c>
      <c r="J72" s="913">
        <v>7.285000000000001</v>
      </c>
      <c r="K72" s="912">
        <v>246.61612500000004</v>
      </c>
      <c r="L72" s="913">
        <v>138.61396892857144</v>
      </c>
      <c r="M72" s="913">
        <v>124.95793750000001</v>
      </c>
      <c r="N72" s="913">
        <v>158.41499858333333</v>
      </c>
      <c r="P72" s="1373"/>
      <c r="Q72" s="1373"/>
    </row>
    <row r="73" spans="2:17" ht="15.75" thickBot="1">
      <c r="B73" s="914" t="s">
        <v>323</v>
      </c>
      <c r="C73" s="912">
        <v>26.150099999999998</v>
      </c>
      <c r="D73" s="913">
        <v>22.037050000000001</v>
      </c>
      <c r="E73" s="913">
        <v>22.965600000000002</v>
      </c>
      <c r="F73" s="913">
        <v>25.534700000000001</v>
      </c>
      <c r="G73" s="912">
        <v>237.73555999999996</v>
      </c>
      <c r="H73" s="913">
        <v>174.14179999999999</v>
      </c>
      <c r="I73" s="913">
        <v>180.31700000000001</v>
      </c>
      <c r="J73" s="913">
        <v>192.63274999999996</v>
      </c>
      <c r="K73" s="912">
        <v>2.4894444444444446</v>
      </c>
      <c r="L73" s="913">
        <v>2.54</v>
      </c>
      <c r="M73" s="913">
        <v>2.4899999999999998</v>
      </c>
      <c r="N73" s="913">
        <v>2.4788999999999999</v>
      </c>
      <c r="P73" s="1373"/>
      <c r="Q73" s="1373"/>
    </row>
    <row r="74" spans="2:17" ht="15.75" thickBot="1">
      <c r="B74" s="914" t="s">
        <v>236</v>
      </c>
      <c r="C74" s="912">
        <v>73.991174000000001</v>
      </c>
      <c r="D74" s="913">
        <v>79.701804500000009</v>
      </c>
      <c r="E74" s="913">
        <v>72.739550000000008</v>
      </c>
      <c r="F74" s="913">
        <v>76.077649999999991</v>
      </c>
      <c r="G74" s="912">
        <v>760.95778199999995</v>
      </c>
      <c r="H74" s="913">
        <v>881.42529550000006</v>
      </c>
      <c r="I74" s="913">
        <v>810.83135000000004</v>
      </c>
      <c r="J74" s="913">
        <v>767.95213999999987</v>
      </c>
      <c r="K74" s="912">
        <v>19.149333333333331</v>
      </c>
      <c r="L74" s="913">
        <v>5.7386333333333335</v>
      </c>
      <c r="M74" s="913">
        <v>19.089616666666668</v>
      </c>
      <c r="N74" s="913">
        <v>43.138888888888886</v>
      </c>
      <c r="P74" s="1373"/>
      <c r="Q74" s="1373"/>
    </row>
    <row r="75" spans="2:17" ht="15.75" thickBot="1">
      <c r="B75" s="914" t="s">
        <v>1286</v>
      </c>
      <c r="C75" s="912">
        <v>37.554073000000002</v>
      </c>
      <c r="D75" s="913">
        <v>36.003631999999996</v>
      </c>
      <c r="E75" s="913">
        <v>32.820131000000003</v>
      </c>
      <c r="F75" s="913">
        <v>35.570419999999999</v>
      </c>
      <c r="G75" s="912">
        <v>149.670187</v>
      </c>
      <c r="H75" s="913">
        <v>147.14392599999999</v>
      </c>
      <c r="I75" s="913">
        <v>181.71447999999998</v>
      </c>
      <c r="J75" s="913">
        <v>138.92699999999999</v>
      </c>
      <c r="K75" s="912">
        <v>348.56022773372774</v>
      </c>
      <c r="L75" s="913">
        <v>283.32304319526628</v>
      </c>
      <c r="M75" s="913">
        <v>200.93656627218934</v>
      </c>
      <c r="N75" s="913">
        <v>229.62026627218938</v>
      </c>
      <c r="Q75" s="1373"/>
    </row>
    <row r="76" spans="2:17" ht="15.75" thickBot="1">
      <c r="B76" s="914" t="s">
        <v>1287</v>
      </c>
      <c r="C76" s="912">
        <v>21.967205</v>
      </c>
      <c r="D76" s="913">
        <v>22.067785000000001</v>
      </c>
      <c r="E76" s="913">
        <v>20.321249999999999</v>
      </c>
      <c r="F76" s="913">
        <v>19.21697</v>
      </c>
      <c r="G76" s="912">
        <v>121.85797000000002</v>
      </c>
      <c r="H76" s="913">
        <v>147.88272000000001</v>
      </c>
      <c r="I76" s="913">
        <v>129.851</v>
      </c>
      <c r="J76" s="913">
        <v>108.17646000000001</v>
      </c>
      <c r="K76" s="912">
        <v>93.680888888888887</v>
      </c>
      <c r="L76" s="913">
        <v>87.479111111111109</v>
      </c>
      <c r="M76" s="913">
        <v>96.287277777777774</v>
      </c>
      <c r="N76" s="913">
        <v>91.425416666666663</v>
      </c>
      <c r="P76" s="1373"/>
      <c r="Q76" s="1373"/>
    </row>
    <row r="77" spans="2:17" ht="15.75" thickBot="1">
      <c r="B77" s="914" t="s">
        <v>141</v>
      </c>
      <c r="C77" s="912">
        <v>2.9429999999999996</v>
      </c>
      <c r="D77" s="913">
        <v>2.9104999999999999</v>
      </c>
      <c r="E77" s="913">
        <v>0.84957000000000005</v>
      </c>
      <c r="F77" s="913">
        <v>0.80277899999999991</v>
      </c>
      <c r="G77" s="912">
        <v>4.907</v>
      </c>
      <c r="H77" s="913">
        <v>4.8281200000000002</v>
      </c>
      <c r="I77" s="913">
        <v>4.8759999999999994</v>
      </c>
      <c r="J77" s="913">
        <v>4.8330000000000002</v>
      </c>
      <c r="K77" s="912">
        <v>9.7825028270874412</v>
      </c>
      <c r="L77" s="913">
        <v>9.9942951347797493</v>
      </c>
      <c r="M77" s="913">
        <v>9.6412174424720565</v>
      </c>
      <c r="N77" s="913">
        <v>10.013372057856671</v>
      </c>
      <c r="P77" s="1373"/>
      <c r="Q77" s="1373"/>
    </row>
    <row r="78" spans="2:17" ht="15.75" thickBot="1">
      <c r="B78" s="122" t="s">
        <v>150</v>
      </c>
      <c r="C78" s="915">
        <v>112.638582</v>
      </c>
      <c r="D78" s="913">
        <v>112.63904939999999</v>
      </c>
      <c r="E78" s="916">
        <v>118.78014799999997</v>
      </c>
      <c r="F78" s="916">
        <v>123.27619699999997</v>
      </c>
      <c r="G78" s="915">
        <v>386.48165700000004</v>
      </c>
      <c r="H78" s="917">
        <v>364.28476519999998</v>
      </c>
      <c r="I78" s="917">
        <v>414.21479999999997</v>
      </c>
      <c r="J78" s="917">
        <v>271.12063899999998</v>
      </c>
      <c r="K78" s="915">
        <v>63.35394899382716</v>
      </c>
      <c r="L78" s="917">
        <v>69.582670771604953</v>
      </c>
      <c r="M78" s="917">
        <v>107.37612424382718</v>
      </c>
      <c r="N78" s="917">
        <v>76.765805594382726</v>
      </c>
      <c r="P78" s="1373"/>
    </row>
    <row r="79" spans="2:17">
      <c r="B79" s="918" t="s">
        <v>500</v>
      </c>
      <c r="C79" s="918">
        <v>322.02100100000001</v>
      </c>
      <c r="D79" s="918">
        <v>323.32523730000003</v>
      </c>
      <c r="E79" s="918">
        <v>303.20848800000005</v>
      </c>
      <c r="F79" s="918">
        <v>324.00320200000004</v>
      </c>
      <c r="G79" s="918">
        <v>2151.9572509999998</v>
      </c>
      <c r="H79" s="918">
        <v>2323.4441260999997</v>
      </c>
      <c r="I79" s="918">
        <v>2263.1970500000002</v>
      </c>
      <c r="J79" s="918">
        <v>1966.573989</v>
      </c>
      <c r="K79" s="918">
        <v>828.08571316121834</v>
      </c>
      <c r="L79" s="918">
        <v>676.26997545425854</v>
      </c>
      <c r="M79" s="918">
        <v>646.52784822855654</v>
      </c>
      <c r="N79" s="918">
        <v>669.33924172544914</v>
      </c>
      <c r="Q79" s="1595"/>
    </row>
    <row r="80" spans="2:17">
      <c r="B80" s="13" t="s">
        <v>1288</v>
      </c>
      <c r="C80" s="184"/>
      <c r="D80" s="184"/>
      <c r="H80" s="184"/>
      <c r="I80" s="184"/>
      <c r="M80" s="184"/>
      <c r="N80" s="184"/>
    </row>
    <row r="83" spans="2:4">
      <c r="C83" s="27"/>
    </row>
    <row r="84" spans="2:4">
      <c r="B84" s="1596" t="s">
        <v>2414</v>
      </c>
      <c r="C84" s="893"/>
      <c r="D84" s="893"/>
    </row>
    <row r="85" spans="2:4">
      <c r="B85" s="893"/>
      <c r="C85" s="893"/>
      <c r="D85" s="893"/>
    </row>
    <row r="86" spans="2:4">
      <c r="B86" s="444" t="s">
        <v>683</v>
      </c>
      <c r="C86" s="98"/>
      <c r="D86" s="98"/>
    </row>
    <row r="87" spans="2:4">
      <c r="B87" s="444" t="s">
        <v>914</v>
      </c>
      <c r="C87" s="444"/>
      <c r="D87" s="444"/>
    </row>
    <row r="88" spans="2:4">
      <c r="B88" s="444" t="s">
        <v>2412</v>
      </c>
      <c r="C88" s="444"/>
      <c r="D88" s="444"/>
    </row>
    <row r="90" spans="2:4">
      <c r="B90" s="224" t="s">
        <v>1289</v>
      </c>
      <c r="C90" s="1746" t="s">
        <v>917</v>
      </c>
      <c r="D90" s="1746"/>
    </row>
    <row r="91" spans="2:4">
      <c r="B91" s="224"/>
      <c r="C91" s="228" t="s">
        <v>1290</v>
      </c>
      <c r="D91" s="228" t="s">
        <v>918</v>
      </c>
    </row>
    <row r="92" spans="2:4">
      <c r="B92" s="224"/>
      <c r="C92" s="228"/>
      <c r="D92" s="228"/>
    </row>
    <row r="93" spans="2:4">
      <c r="B93" s="224" t="s">
        <v>72</v>
      </c>
      <c r="C93" s="919">
        <v>322</v>
      </c>
      <c r="D93" s="920">
        <v>100</v>
      </c>
    </row>
    <row r="94" spans="2:4" ht="15.75" thickBot="1">
      <c r="B94" s="900" t="s">
        <v>1266</v>
      </c>
      <c r="C94" s="901">
        <v>53.260000000000005</v>
      </c>
      <c r="D94" s="903">
        <v>16.540372670807454</v>
      </c>
    </row>
    <row r="95" spans="2:4" ht="15.75" thickBot="1">
      <c r="B95" s="900" t="s">
        <v>1267</v>
      </c>
      <c r="C95" s="901">
        <v>42.920340000000003</v>
      </c>
      <c r="D95" s="903">
        <v>13.329298136645962</v>
      </c>
    </row>
    <row r="96" spans="2:4" ht="15.75" thickBot="1">
      <c r="B96" s="900" t="s">
        <v>1268</v>
      </c>
      <c r="C96" s="901">
        <v>35.728000000000002</v>
      </c>
      <c r="D96" s="903">
        <v>11.095652173913043</v>
      </c>
    </row>
    <row r="97" spans="2:4" ht="15.75" thickBot="1">
      <c r="B97" s="900" t="s">
        <v>1269</v>
      </c>
      <c r="C97" s="901">
        <v>29.314999999999998</v>
      </c>
      <c r="D97" s="903">
        <v>9.1040372670807432</v>
      </c>
    </row>
    <row r="98" spans="2:4" ht="15.75" thickBot="1">
      <c r="B98" s="900" t="s">
        <v>1270</v>
      </c>
      <c r="C98" s="901">
        <v>17.510999999999999</v>
      </c>
      <c r="D98" s="903">
        <v>5.4381987577639741</v>
      </c>
    </row>
    <row r="99" spans="2:4" ht="15.75" thickBot="1">
      <c r="B99" s="900" t="s">
        <v>1271</v>
      </c>
      <c r="C99" s="901">
        <v>36.707999999999998</v>
      </c>
      <c r="D99" s="903">
        <v>11.399999999999999</v>
      </c>
    </row>
    <row r="100" spans="2:4" ht="15.75" thickBot="1">
      <c r="B100" s="900" t="s">
        <v>1272</v>
      </c>
      <c r="C100" s="901">
        <v>22.574999999999999</v>
      </c>
      <c r="D100" s="903">
        <v>7.0108695652173907</v>
      </c>
    </row>
    <row r="101" spans="2:4" ht="15.75" thickBot="1">
      <c r="B101" s="900" t="s">
        <v>1273</v>
      </c>
      <c r="C101" s="901">
        <v>19.984999999999999</v>
      </c>
      <c r="D101" s="903">
        <v>6.2065217391304337</v>
      </c>
    </row>
    <row r="102" spans="2:4" ht="15.75" thickBot="1">
      <c r="B102" s="900" t="s">
        <v>2411</v>
      </c>
      <c r="C102" s="901">
        <v>13.098000000000001</v>
      </c>
      <c r="D102" s="903">
        <v>4.0677018633540376</v>
      </c>
    </row>
    <row r="103" spans="2:4" ht="15.75" thickBot="1">
      <c r="B103" s="921" t="s">
        <v>382</v>
      </c>
      <c r="C103" s="922">
        <v>51</v>
      </c>
      <c r="D103" s="903">
        <v>15.838509316770185</v>
      </c>
    </row>
    <row r="104" spans="2:4">
      <c r="B104" s="13" t="s">
        <v>1262</v>
      </c>
    </row>
    <row r="105" spans="2:4">
      <c r="B105" s="923" t="s">
        <v>2413</v>
      </c>
      <c r="C105" s="27"/>
    </row>
    <row r="108" spans="2:4" ht="15.75">
      <c r="B108" s="108" t="s">
        <v>1291</v>
      </c>
    </row>
    <row r="111" spans="2:4" ht="15.75">
      <c r="B111" s="1046" t="s">
        <v>668</v>
      </c>
    </row>
    <row r="112" spans="2:4">
      <c r="B112" s="408" t="s">
        <v>1292</v>
      </c>
    </row>
    <row r="113" spans="2:14">
      <c r="B113" s="256"/>
      <c r="C113" s="202">
        <v>2021</v>
      </c>
      <c r="D113" s="202">
        <v>2020</v>
      </c>
      <c r="E113" s="202">
        <v>2019</v>
      </c>
      <c r="F113" s="202">
        <v>2018</v>
      </c>
      <c r="G113" s="202">
        <v>2017</v>
      </c>
      <c r="H113" s="202">
        <v>2016</v>
      </c>
      <c r="I113" s="202">
        <v>2015</v>
      </c>
      <c r="J113" s="202">
        <v>2014</v>
      </c>
      <c r="K113" s="202">
        <v>2013</v>
      </c>
      <c r="L113" s="202">
        <v>2012</v>
      </c>
      <c r="M113" s="202">
        <v>2011</v>
      </c>
      <c r="N113" s="1282"/>
    </row>
    <row r="114" spans="2:14" ht="15.75" thickBot="1">
      <c r="B114" s="411" t="s">
        <v>672</v>
      </c>
      <c r="C114" s="924">
        <v>23667</v>
      </c>
      <c r="D114" s="304">
        <v>12911</v>
      </c>
      <c r="E114" s="412">
        <v>20033</v>
      </c>
      <c r="F114" s="412">
        <v>13026</v>
      </c>
      <c r="G114" s="412">
        <v>9714</v>
      </c>
      <c r="H114" s="412">
        <v>8693</v>
      </c>
      <c r="I114" s="412">
        <v>6392</v>
      </c>
      <c r="J114" s="412">
        <v>5622</v>
      </c>
      <c r="K114" s="412">
        <v>5686</v>
      </c>
      <c r="L114" s="412">
        <v>5827</v>
      </c>
      <c r="M114" s="412">
        <v>4399</v>
      </c>
      <c r="N114" s="1218"/>
    </row>
    <row r="115" spans="2:14" ht="15.75" thickBot="1">
      <c r="B115" s="411" t="s">
        <v>670</v>
      </c>
      <c r="C115" s="924">
        <v>1085</v>
      </c>
      <c r="D115" s="304">
        <v>1093</v>
      </c>
      <c r="E115" s="412">
        <v>3565</v>
      </c>
      <c r="F115" s="412">
        <v>3125</v>
      </c>
      <c r="G115" s="412">
        <v>3617</v>
      </c>
      <c r="H115" s="412">
        <v>4336</v>
      </c>
      <c r="I115" s="412">
        <v>5001</v>
      </c>
      <c r="J115" s="412">
        <v>4178</v>
      </c>
      <c r="K115" s="412">
        <v>3790</v>
      </c>
      <c r="L115" s="412">
        <v>1712</v>
      </c>
      <c r="M115" s="412">
        <v>1086.99</v>
      </c>
      <c r="N115" s="1218"/>
    </row>
    <row r="116" spans="2:14" ht="15.75" thickBot="1">
      <c r="B116" s="411" t="s">
        <v>1293</v>
      </c>
      <c r="C116" s="924">
        <v>2535</v>
      </c>
      <c r="D116" s="304">
        <v>1896</v>
      </c>
      <c r="E116" s="412">
        <v>3855</v>
      </c>
      <c r="F116" s="412">
        <v>3819</v>
      </c>
      <c r="G116" s="412">
        <v>4302</v>
      </c>
      <c r="H116" s="412">
        <v>4521</v>
      </c>
      <c r="I116" s="412">
        <v>4200</v>
      </c>
      <c r="J116" s="412">
        <v>3139</v>
      </c>
      <c r="K116" s="412">
        <v>3503</v>
      </c>
      <c r="L116" s="412">
        <v>3375</v>
      </c>
      <c r="M116" s="412">
        <v>3495</v>
      </c>
      <c r="N116" s="1218"/>
    </row>
    <row r="117" spans="2:14">
      <c r="B117" s="413" t="s">
        <v>832</v>
      </c>
      <c r="C117" s="925">
        <v>1013</v>
      </c>
      <c r="D117" s="324">
        <v>689</v>
      </c>
      <c r="E117" s="414">
        <v>724</v>
      </c>
      <c r="F117" s="414">
        <v>550</v>
      </c>
      <c r="G117" s="414">
        <v>551</v>
      </c>
      <c r="H117" s="414">
        <v>817</v>
      </c>
      <c r="I117" s="414">
        <v>509</v>
      </c>
      <c r="J117" s="414">
        <v>723</v>
      </c>
      <c r="K117" s="414">
        <v>407</v>
      </c>
      <c r="L117" s="414">
        <v>675</v>
      </c>
      <c r="M117" s="414">
        <v>630</v>
      </c>
      <c r="N117" s="1218"/>
    </row>
    <row r="118" spans="2:14">
      <c r="B118" s="926" t="s">
        <v>72</v>
      </c>
      <c r="C118" s="415">
        <v>28300</v>
      </c>
      <c r="D118" s="415">
        <v>16589</v>
      </c>
      <c r="E118" s="415">
        <v>28177</v>
      </c>
      <c r="F118" s="415">
        <v>20520</v>
      </c>
      <c r="G118" s="415">
        <v>18184</v>
      </c>
      <c r="H118" s="415">
        <v>18367</v>
      </c>
      <c r="I118" s="415">
        <v>16102</v>
      </c>
      <c r="J118" s="415">
        <v>13662</v>
      </c>
      <c r="K118" s="415">
        <v>13386</v>
      </c>
      <c r="L118" s="415">
        <v>11589</v>
      </c>
      <c r="M118" s="415">
        <v>9610.99</v>
      </c>
      <c r="N118" s="1588"/>
    </row>
    <row r="119" spans="2:14">
      <c r="B119" s="280" t="s">
        <v>1975</v>
      </c>
      <c r="N119" s="375"/>
    </row>
    <row r="120" spans="2:14">
      <c r="N120" s="375"/>
    </row>
    <row r="121" spans="2:14" ht="15.75">
      <c r="B121" s="1046" t="s">
        <v>674</v>
      </c>
      <c r="N121" s="375"/>
    </row>
    <row r="122" spans="2:14">
      <c r="B122" s="408" t="s">
        <v>1292</v>
      </c>
      <c r="N122" s="375"/>
    </row>
    <row r="123" spans="2:14">
      <c r="B123" s="256"/>
      <c r="C123" s="202">
        <v>2021</v>
      </c>
      <c r="D123" s="202">
        <v>2020</v>
      </c>
      <c r="E123" s="202">
        <v>2019</v>
      </c>
      <c r="F123" s="202">
        <v>2018</v>
      </c>
      <c r="G123" s="202">
        <v>2017</v>
      </c>
      <c r="H123" s="202">
        <v>2016</v>
      </c>
      <c r="I123" s="202">
        <v>2015</v>
      </c>
      <c r="J123" s="202">
        <v>2014</v>
      </c>
      <c r="K123" s="202">
        <v>2013</v>
      </c>
      <c r="L123" s="202">
        <v>2012</v>
      </c>
      <c r="M123" s="202">
        <v>2011</v>
      </c>
      <c r="N123" s="1282"/>
    </row>
    <row r="124" spans="2:14" ht="15.75" thickBot="1">
      <c r="B124" s="411" t="s">
        <v>670</v>
      </c>
      <c r="C124" s="924">
        <v>16741</v>
      </c>
      <c r="D124" s="304">
        <v>12003</v>
      </c>
      <c r="E124" s="412">
        <v>17285</v>
      </c>
      <c r="F124" s="412">
        <v>18254</v>
      </c>
      <c r="G124" s="412">
        <v>22631</v>
      </c>
      <c r="H124" s="412">
        <v>25561</v>
      </c>
      <c r="I124" s="412">
        <v>31804</v>
      </c>
      <c r="J124" s="412">
        <v>35702</v>
      </c>
      <c r="K124" s="412">
        <v>32337</v>
      </c>
      <c r="L124" s="412">
        <v>24241</v>
      </c>
      <c r="M124" s="412">
        <v>22488</v>
      </c>
      <c r="N124" s="1218"/>
    </row>
    <row r="125" spans="2:14" ht="15.75" thickBot="1">
      <c r="B125" s="411" t="s">
        <v>832</v>
      </c>
      <c r="C125" s="924">
        <v>41064</v>
      </c>
      <c r="D125" s="304">
        <v>30685</v>
      </c>
      <c r="E125" s="412">
        <v>35286</v>
      </c>
      <c r="F125" s="412">
        <v>33234</v>
      </c>
      <c r="G125" s="412">
        <v>33799</v>
      </c>
      <c r="H125" s="412">
        <v>34220</v>
      </c>
      <c r="I125" s="412">
        <v>23681</v>
      </c>
      <c r="J125" s="412">
        <v>11326</v>
      </c>
      <c r="K125" s="412">
        <v>12989</v>
      </c>
      <c r="L125" s="412">
        <v>27197</v>
      </c>
      <c r="M125" s="412">
        <v>22153</v>
      </c>
      <c r="N125" s="1218"/>
    </row>
    <row r="126" spans="2:14" ht="15.75" thickBot="1">
      <c r="B126" s="411" t="s">
        <v>672</v>
      </c>
      <c r="C126" s="924">
        <v>24572</v>
      </c>
      <c r="D126" s="304">
        <v>20755</v>
      </c>
      <c r="E126" s="412">
        <v>17234</v>
      </c>
      <c r="F126" s="412">
        <v>15950</v>
      </c>
      <c r="G126" s="412">
        <v>12050</v>
      </c>
      <c r="H126" s="412">
        <v>10299</v>
      </c>
      <c r="I126" s="412">
        <v>9241</v>
      </c>
      <c r="J126" s="412">
        <v>8174</v>
      </c>
      <c r="K126" s="412">
        <v>10785</v>
      </c>
      <c r="L126" s="412">
        <v>8921</v>
      </c>
      <c r="M126" s="412">
        <v>7393</v>
      </c>
      <c r="N126" s="1218"/>
    </row>
    <row r="127" spans="2:14">
      <c r="B127" s="413" t="s">
        <v>1293</v>
      </c>
      <c r="C127" s="925">
        <v>549</v>
      </c>
      <c r="D127" s="324">
        <v>718</v>
      </c>
      <c r="E127" s="414">
        <v>1072</v>
      </c>
      <c r="F127" s="414">
        <v>1053</v>
      </c>
      <c r="G127" s="414">
        <v>1095</v>
      </c>
      <c r="H127" s="414">
        <v>926</v>
      </c>
      <c r="I127" s="414">
        <v>848</v>
      </c>
      <c r="J127" s="414">
        <v>980</v>
      </c>
      <c r="K127" s="414">
        <v>1123</v>
      </c>
      <c r="L127" s="414">
        <v>631</v>
      </c>
      <c r="M127" s="414">
        <v>739</v>
      </c>
      <c r="N127" s="1218"/>
    </row>
    <row r="128" spans="2:14">
      <c r="B128" s="409" t="s">
        <v>72</v>
      </c>
      <c r="C128" s="415">
        <v>82926</v>
      </c>
      <c r="D128" s="415">
        <v>64161</v>
      </c>
      <c r="E128" s="415">
        <v>70877</v>
      </c>
      <c r="F128" s="415">
        <v>68491</v>
      </c>
      <c r="G128" s="415">
        <v>69575</v>
      </c>
      <c r="H128" s="415">
        <v>71006</v>
      </c>
      <c r="I128" s="415">
        <v>65574</v>
      </c>
      <c r="J128" s="415">
        <v>56182</v>
      </c>
      <c r="K128" s="415">
        <v>57234</v>
      </c>
      <c r="L128" s="415">
        <v>60990</v>
      </c>
      <c r="M128" s="415">
        <v>52773</v>
      </c>
      <c r="N128" s="1588"/>
    </row>
    <row r="129" spans="2:14">
      <c r="B129" s="280" t="s">
        <v>1975</v>
      </c>
      <c r="N129" s="375"/>
    </row>
    <row r="130" spans="2:14">
      <c r="B130" s="280"/>
      <c r="N130" s="375"/>
    </row>
    <row r="131" spans="2:14">
      <c r="B131" s="280"/>
      <c r="N131" s="375"/>
    </row>
    <row r="132" spans="2:14" ht="15.75">
      <c r="B132" s="1046" t="s">
        <v>674</v>
      </c>
      <c r="N132" s="375"/>
    </row>
    <row r="133" spans="2:14">
      <c r="B133" s="408" t="s">
        <v>676</v>
      </c>
      <c r="C133" s="27"/>
      <c r="D133" s="27"/>
      <c r="E133" s="27"/>
      <c r="F133" s="27"/>
      <c r="G133" s="27"/>
      <c r="H133" s="27"/>
      <c r="N133" s="375"/>
    </row>
    <row r="134" spans="2:14">
      <c r="B134" s="256" t="s">
        <v>1294</v>
      </c>
      <c r="C134" s="202">
        <v>2021</v>
      </c>
      <c r="D134" s="202">
        <v>2020</v>
      </c>
      <c r="E134" s="202">
        <v>2019</v>
      </c>
      <c r="F134" s="202">
        <v>2018</v>
      </c>
      <c r="G134" s="202">
        <v>2017</v>
      </c>
      <c r="H134" s="202">
        <v>2016</v>
      </c>
      <c r="I134" s="202">
        <v>2015</v>
      </c>
      <c r="J134" s="202">
        <v>2014</v>
      </c>
      <c r="K134" s="202">
        <v>2013</v>
      </c>
      <c r="L134" s="202">
        <v>2012</v>
      </c>
      <c r="M134" s="202">
        <v>2011</v>
      </c>
      <c r="N134" s="1282"/>
    </row>
    <row r="135" spans="2:14" ht="15.75" thickBot="1">
      <c r="B135" s="411" t="s">
        <v>1897</v>
      </c>
      <c r="C135" s="924">
        <v>4306</v>
      </c>
      <c r="D135" s="304">
        <v>1642</v>
      </c>
      <c r="E135" s="412">
        <v>2508</v>
      </c>
      <c r="F135" s="412">
        <v>2605</v>
      </c>
      <c r="G135" s="412">
        <v>2440</v>
      </c>
      <c r="H135" s="412">
        <v>3238</v>
      </c>
      <c r="I135" s="412">
        <v>4777</v>
      </c>
      <c r="J135" s="412">
        <v>6571</v>
      </c>
      <c r="K135" s="412">
        <v>6918</v>
      </c>
      <c r="L135" s="412">
        <v>4833</v>
      </c>
      <c r="M135" s="412">
        <v>5258</v>
      </c>
      <c r="N135" s="1218"/>
    </row>
    <row r="136" spans="2:14" ht="15.75" thickBot="1">
      <c r="B136" s="411" t="s">
        <v>25</v>
      </c>
      <c r="C136" s="924">
        <v>1893</v>
      </c>
      <c r="D136" s="304">
        <v>1570</v>
      </c>
      <c r="E136" s="412">
        <v>2300</v>
      </c>
      <c r="F136" s="412">
        <v>3132</v>
      </c>
      <c r="G136" s="412">
        <v>4603</v>
      </c>
      <c r="H136" s="412">
        <v>5491</v>
      </c>
      <c r="I136" s="412">
        <v>5340</v>
      </c>
      <c r="J136" s="412">
        <v>4565</v>
      </c>
      <c r="K136" s="412">
        <v>3508</v>
      </c>
      <c r="L136" s="412">
        <v>2632</v>
      </c>
      <c r="M136" s="412">
        <v>2727</v>
      </c>
      <c r="N136" s="1218"/>
    </row>
    <row r="137" spans="2:14" ht="15.75" thickBot="1">
      <c r="B137" s="411" t="s">
        <v>936</v>
      </c>
      <c r="C137" s="924">
        <v>1812</v>
      </c>
      <c r="D137" s="304">
        <v>1903</v>
      </c>
      <c r="E137" s="412">
        <v>2266</v>
      </c>
      <c r="F137" s="412">
        <v>1648</v>
      </c>
      <c r="G137" s="412">
        <v>2465</v>
      </c>
      <c r="H137" s="412">
        <v>2147</v>
      </c>
      <c r="I137" s="412">
        <v>1869</v>
      </c>
      <c r="J137" s="412">
        <v>1851</v>
      </c>
      <c r="K137" s="412">
        <v>1101</v>
      </c>
      <c r="L137" s="412">
        <v>751</v>
      </c>
      <c r="M137" s="412">
        <v>911</v>
      </c>
      <c r="N137" s="1218"/>
    </row>
    <row r="138" spans="2:14" ht="15.75" thickBot="1">
      <c r="B138" s="411" t="s">
        <v>1295</v>
      </c>
      <c r="C138" s="924">
        <v>1697</v>
      </c>
      <c r="D138" s="304">
        <v>1211</v>
      </c>
      <c r="E138" s="412">
        <v>1711</v>
      </c>
      <c r="F138" s="412">
        <v>1848</v>
      </c>
      <c r="G138" s="412">
        <v>1854</v>
      </c>
      <c r="H138" s="412">
        <v>1600</v>
      </c>
      <c r="I138" s="412">
        <v>1701</v>
      </c>
      <c r="J138" s="412">
        <v>1295</v>
      </c>
      <c r="K138" s="412">
        <v>963</v>
      </c>
      <c r="L138" s="412">
        <v>785</v>
      </c>
      <c r="M138" s="412">
        <v>418</v>
      </c>
      <c r="N138" s="1218"/>
    </row>
    <row r="139" spans="2:14" ht="15.75" thickBot="1">
      <c r="B139" s="411" t="s">
        <v>562</v>
      </c>
      <c r="C139" s="924">
        <v>1479</v>
      </c>
      <c r="D139" s="304">
        <v>1117</v>
      </c>
      <c r="E139" s="412">
        <v>2045</v>
      </c>
      <c r="F139" s="412">
        <v>1795</v>
      </c>
      <c r="G139" s="412">
        <v>1710</v>
      </c>
      <c r="H139" s="412">
        <v>1254</v>
      </c>
      <c r="I139" s="412">
        <v>989</v>
      </c>
      <c r="J139" s="412">
        <v>947</v>
      </c>
      <c r="K139" s="412">
        <v>438</v>
      </c>
      <c r="L139" s="412">
        <v>387</v>
      </c>
      <c r="M139" s="412">
        <v>225</v>
      </c>
      <c r="N139" s="1218"/>
    </row>
    <row r="140" spans="2:14" ht="15.75" thickBot="1">
      <c r="B140" s="411" t="s">
        <v>1297</v>
      </c>
      <c r="C140" s="924">
        <v>678</v>
      </c>
      <c r="D140" s="304">
        <v>302</v>
      </c>
      <c r="E140" s="412">
        <v>39</v>
      </c>
      <c r="F140" s="412">
        <v>34</v>
      </c>
      <c r="G140" s="412">
        <v>12</v>
      </c>
      <c r="H140" s="412">
        <v>17</v>
      </c>
      <c r="I140" s="412">
        <v>5</v>
      </c>
      <c r="J140" s="412">
        <v>4</v>
      </c>
      <c r="K140" s="412">
        <v>17</v>
      </c>
      <c r="L140" s="412">
        <v>12</v>
      </c>
      <c r="M140" s="412">
        <v>27</v>
      </c>
      <c r="N140" s="1218"/>
    </row>
    <row r="141" spans="2:14" ht="15.75" thickBot="1">
      <c r="B141" s="411" t="s">
        <v>18</v>
      </c>
      <c r="C141" s="924">
        <v>437</v>
      </c>
      <c r="D141" s="304">
        <v>158</v>
      </c>
      <c r="E141" s="412">
        <v>141</v>
      </c>
      <c r="F141" s="412">
        <v>334</v>
      </c>
      <c r="G141" s="412">
        <v>638</v>
      </c>
      <c r="H141" s="412">
        <v>900</v>
      </c>
      <c r="I141" s="412">
        <v>2380</v>
      </c>
      <c r="J141" s="412">
        <v>3483</v>
      </c>
      <c r="K141" s="412">
        <v>2986</v>
      </c>
      <c r="L141" s="412">
        <v>2812</v>
      </c>
      <c r="M141" s="412">
        <v>2221</v>
      </c>
      <c r="N141" s="1218"/>
    </row>
    <row r="142" spans="2:14" ht="15.75" thickBot="1">
      <c r="B142" s="411" t="s">
        <v>15</v>
      </c>
      <c r="C142" s="924">
        <v>415</v>
      </c>
      <c r="D142" s="304">
        <v>618</v>
      </c>
      <c r="E142" s="412">
        <v>819</v>
      </c>
      <c r="F142" s="412">
        <v>556</v>
      </c>
      <c r="G142" s="412">
        <v>906</v>
      </c>
      <c r="H142" s="412">
        <v>1822</v>
      </c>
      <c r="I142" s="412">
        <v>3603</v>
      </c>
      <c r="J142" s="412">
        <v>4768</v>
      </c>
      <c r="K142" s="412">
        <v>5168</v>
      </c>
      <c r="L142" s="412">
        <v>3659</v>
      </c>
      <c r="M142" s="412">
        <v>4259</v>
      </c>
      <c r="N142" s="1218"/>
    </row>
    <row r="143" spans="2:14" ht="15.75" thickBot="1">
      <c r="B143" s="411" t="s">
        <v>42</v>
      </c>
      <c r="C143" s="924">
        <v>396</v>
      </c>
      <c r="D143" s="304">
        <v>273</v>
      </c>
      <c r="E143" s="412">
        <v>293</v>
      </c>
      <c r="F143" s="412">
        <v>423</v>
      </c>
      <c r="G143" s="412">
        <v>1060</v>
      </c>
      <c r="H143" s="412">
        <v>1433</v>
      </c>
      <c r="I143" s="412">
        <v>1124</v>
      </c>
      <c r="J143" s="412">
        <v>961</v>
      </c>
      <c r="K143" s="412">
        <v>1063</v>
      </c>
      <c r="L143" s="412">
        <v>409</v>
      </c>
      <c r="M143" s="412">
        <v>271</v>
      </c>
      <c r="N143" s="1218"/>
    </row>
    <row r="144" spans="2:14" ht="15.75" thickBot="1">
      <c r="B144" s="411" t="s">
        <v>933</v>
      </c>
      <c r="C144" s="924">
        <v>363</v>
      </c>
      <c r="D144" s="304">
        <v>303</v>
      </c>
      <c r="E144" s="412">
        <v>417</v>
      </c>
      <c r="F144" s="412">
        <v>368</v>
      </c>
      <c r="G144" s="412">
        <v>247</v>
      </c>
      <c r="H144" s="412">
        <v>175</v>
      </c>
      <c r="I144" s="412">
        <v>88</v>
      </c>
      <c r="J144" s="412">
        <v>121</v>
      </c>
      <c r="K144" s="412">
        <v>136</v>
      </c>
      <c r="L144" s="412">
        <v>75</v>
      </c>
      <c r="M144" s="412">
        <v>61</v>
      </c>
      <c r="N144" s="1218"/>
    </row>
    <row r="145" spans="2:14" ht="15.75" thickBot="1">
      <c r="B145" s="417" t="s">
        <v>1296</v>
      </c>
      <c r="C145" s="927">
        <v>328</v>
      </c>
      <c r="D145" s="928">
        <v>325</v>
      </c>
      <c r="E145" s="929">
        <v>809</v>
      </c>
      <c r="F145" s="929">
        <v>960</v>
      </c>
      <c r="G145" s="929">
        <v>967</v>
      </c>
      <c r="H145" s="929">
        <v>591</v>
      </c>
      <c r="I145" s="929">
        <v>589</v>
      </c>
      <c r="J145" s="929">
        <v>646</v>
      </c>
      <c r="K145" s="929">
        <v>514</v>
      </c>
      <c r="L145" s="929">
        <v>244</v>
      </c>
      <c r="M145" s="929">
        <v>157</v>
      </c>
      <c r="N145" s="1218"/>
    </row>
    <row r="146" spans="2:14">
      <c r="B146" s="218" t="s">
        <v>150</v>
      </c>
      <c r="C146" s="930">
        <v>2935</v>
      </c>
      <c r="D146" s="223">
        <v>2583</v>
      </c>
      <c r="E146" s="468">
        <v>3935</v>
      </c>
      <c r="F146" s="468">
        <v>4547</v>
      </c>
      <c r="G146" s="468">
        <v>5714</v>
      </c>
      <c r="H146" s="468">
        <v>6892</v>
      </c>
      <c r="I146" s="468">
        <v>9341</v>
      </c>
      <c r="J146" s="468">
        <v>10493</v>
      </c>
      <c r="K146" s="468">
        <v>9526</v>
      </c>
      <c r="L146" s="468">
        <v>7642</v>
      </c>
      <c r="M146" s="468">
        <v>5955</v>
      </c>
      <c r="N146" s="1218"/>
    </row>
    <row r="147" spans="2:14">
      <c r="B147" s="409" t="s">
        <v>72</v>
      </c>
      <c r="C147" s="415">
        <v>16741</v>
      </c>
      <c r="D147" s="415">
        <v>12003</v>
      </c>
      <c r="E147" s="415">
        <v>17285</v>
      </c>
      <c r="F147" s="415">
        <v>18254</v>
      </c>
      <c r="G147" s="415">
        <v>22613</v>
      </c>
      <c r="H147" s="415">
        <v>25561</v>
      </c>
      <c r="I147" s="415">
        <v>31804</v>
      </c>
      <c r="J147" s="415">
        <v>35702</v>
      </c>
      <c r="K147" s="415">
        <v>32337</v>
      </c>
      <c r="L147" s="415">
        <v>24241</v>
      </c>
      <c r="M147" s="415">
        <v>22488</v>
      </c>
      <c r="N147" s="1588"/>
    </row>
    <row r="148" spans="2:14">
      <c r="B148" s="280" t="s">
        <v>1975</v>
      </c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</row>
  </sheetData>
  <mergeCells count="6">
    <mergeCell ref="C90:D90"/>
    <mergeCell ref="C65:F65"/>
    <mergeCell ref="G65:N65"/>
    <mergeCell ref="K66:N66"/>
    <mergeCell ref="G66:J66"/>
    <mergeCell ref="C66:F66"/>
  </mergeCells>
  <hyperlinks>
    <hyperlink ref="B21" r:id="rId1" display="Source: Worldbank, 2017, World Development Indicators "/>
    <hyperlink ref="B30" r:id="rId2"/>
    <hyperlink ref="B148" r:id="rId3" display="Source: ITC Trade Map, 2016"/>
    <hyperlink ref="B129" r:id="rId4" display="Source: ITC Trade Map, 2016"/>
    <hyperlink ref="B119" r:id="rId5" display="Source: ITC Trade Map, 2016"/>
    <hyperlink ref="B59" r:id="rId6"/>
    <hyperlink ref="B80" r:id="rId7"/>
    <hyperlink ref="B104" r:id="rId8"/>
  </hyperlinks>
  <pageMargins left="0.7" right="0.7" top="0.78740157499999996" bottom="0.78740157499999996" header="0.3" footer="0.3"/>
  <drawing r:id="rId9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1:G29"/>
  <sheetViews>
    <sheetView showGridLines="0" workbookViewId="0">
      <selection activeCell="H33" sqref="H33"/>
    </sheetView>
  </sheetViews>
  <sheetFormatPr baseColWidth="10" defaultColWidth="10.85546875" defaultRowHeight="15"/>
  <cols>
    <col min="1" max="1" width="10.85546875" style="114"/>
    <col min="2" max="2" width="18.140625" style="114" customWidth="1"/>
    <col min="3" max="16384" width="10.85546875" style="114"/>
  </cols>
  <sheetData>
    <row r="1" spans="2:7" ht="15.75">
      <c r="B1" s="105" t="s">
        <v>514</v>
      </c>
    </row>
    <row r="3" spans="2:7" ht="15.75">
      <c r="B3" s="105" t="s">
        <v>155</v>
      </c>
    </row>
    <row r="4" spans="2:7">
      <c r="B4" s="116" t="s">
        <v>216</v>
      </c>
    </row>
    <row r="5" spans="2:7">
      <c r="B5" s="281"/>
      <c r="C5" s="107">
        <v>2016</v>
      </c>
      <c r="D5" s="107">
        <v>2015</v>
      </c>
      <c r="E5" s="107">
        <v>2014</v>
      </c>
      <c r="F5" s="107">
        <v>2013</v>
      </c>
      <c r="G5" s="107">
        <v>2012</v>
      </c>
    </row>
    <row r="6" spans="2:7" ht="15.75" thickBot="1">
      <c r="B6" s="106" t="s">
        <v>454</v>
      </c>
      <c r="C6" s="241">
        <v>11.5</v>
      </c>
      <c r="D6" s="234">
        <v>21.5</v>
      </c>
      <c r="E6" s="234">
        <v>19.7</v>
      </c>
      <c r="F6" s="234">
        <v>20.2</v>
      </c>
      <c r="G6" s="234">
        <v>20.7</v>
      </c>
    </row>
    <row r="7" spans="2:7" ht="15.75" thickBot="1">
      <c r="B7" s="106" t="s">
        <v>136</v>
      </c>
      <c r="C7" s="241">
        <v>404.2</v>
      </c>
      <c r="D7" s="234">
        <v>442.7</v>
      </c>
      <c r="E7" s="234">
        <v>427.2</v>
      </c>
      <c r="F7" s="234">
        <v>387.2</v>
      </c>
      <c r="G7" s="234">
        <v>397.7</v>
      </c>
    </row>
    <row r="8" spans="2:7" ht="15.75" thickBot="1">
      <c r="B8" s="106" t="s">
        <v>463</v>
      </c>
      <c r="C8" s="241">
        <v>116.7</v>
      </c>
      <c r="D8" s="234">
        <v>116.7</v>
      </c>
      <c r="E8" s="234">
        <v>104.6</v>
      </c>
      <c r="F8" s="234">
        <v>105</v>
      </c>
      <c r="G8" s="234">
        <v>101.2</v>
      </c>
    </row>
    <row r="9" spans="2:7" ht="15.75" thickBot="1">
      <c r="B9" s="106" t="s">
        <v>134</v>
      </c>
      <c r="C9" s="241">
        <v>178.9</v>
      </c>
      <c r="D9" s="234">
        <v>188.3</v>
      </c>
      <c r="E9" s="234">
        <v>173.1</v>
      </c>
      <c r="F9" s="234">
        <v>152.1</v>
      </c>
      <c r="G9" s="234">
        <v>68.7</v>
      </c>
    </row>
    <row r="10" spans="2:7" ht="15.75" thickBot="1">
      <c r="B10" s="106" t="s">
        <v>464</v>
      </c>
      <c r="C10" s="241">
        <v>7.9</v>
      </c>
      <c r="D10" s="234">
        <v>16</v>
      </c>
      <c r="E10" s="234">
        <v>16.2</v>
      </c>
      <c r="F10" s="234">
        <v>19.600000000000001</v>
      </c>
      <c r="G10" s="234">
        <v>28.6</v>
      </c>
    </row>
    <row r="11" spans="2:7" ht="21" customHeight="1">
      <c r="B11" s="110" t="s">
        <v>525</v>
      </c>
    </row>
    <row r="13" spans="2:7" ht="15.75">
      <c r="B13" s="105" t="s">
        <v>76</v>
      </c>
    </row>
    <row r="14" spans="2:7">
      <c r="B14" s="116" t="s">
        <v>66</v>
      </c>
    </row>
    <row r="15" spans="2:7">
      <c r="B15" s="281"/>
      <c r="C15" s="107">
        <v>2016</v>
      </c>
      <c r="D15" s="107">
        <v>2015</v>
      </c>
      <c r="E15" s="107">
        <v>2014</v>
      </c>
      <c r="F15" s="107">
        <v>2013</v>
      </c>
      <c r="G15" s="107">
        <v>2012</v>
      </c>
    </row>
    <row r="16" spans="2:7" ht="15.75" thickBot="1">
      <c r="B16" s="106" t="s">
        <v>454</v>
      </c>
      <c r="C16" s="206">
        <v>138.72409999999999</v>
      </c>
      <c r="D16" s="52">
        <v>113.4221</v>
      </c>
      <c r="E16" s="52">
        <v>147.376</v>
      </c>
      <c r="F16" s="52">
        <v>198.30779999999999</v>
      </c>
      <c r="G16" s="52">
        <v>164.1352</v>
      </c>
    </row>
    <row r="17" spans="2:7" ht="15.75" thickBot="1">
      <c r="B17" s="106" t="s">
        <v>142</v>
      </c>
      <c r="C17" s="206">
        <v>13.162800000000001</v>
      </c>
      <c r="D17" s="52">
        <v>17.366199999999999</v>
      </c>
      <c r="E17" s="52">
        <v>20.382899999999999</v>
      </c>
      <c r="F17" s="52">
        <v>40.898800000000001</v>
      </c>
      <c r="G17" s="52">
        <v>47.2669</v>
      </c>
    </row>
    <row r="18" spans="2:7" ht="15.75" thickBot="1">
      <c r="B18" s="106" t="s">
        <v>138</v>
      </c>
      <c r="C18" s="206">
        <v>7.3262999999999998</v>
      </c>
      <c r="D18" s="52">
        <v>9.5945</v>
      </c>
      <c r="E18" s="52">
        <v>11.7453</v>
      </c>
      <c r="F18" s="52">
        <v>14.6546</v>
      </c>
      <c r="G18" s="52">
        <v>30.046700000000001</v>
      </c>
    </row>
    <row r="19" spans="2:7" ht="15.75" thickBot="1">
      <c r="B19" s="106" t="s">
        <v>462</v>
      </c>
      <c r="C19" s="206">
        <v>18.367699999999999</v>
      </c>
      <c r="D19" s="52">
        <v>19.884599999999999</v>
      </c>
      <c r="E19" s="52">
        <v>35.275599999999997</v>
      </c>
      <c r="F19" s="52">
        <v>37.290900000000001</v>
      </c>
      <c r="G19" s="52">
        <v>42.145699999999998</v>
      </c>
    </row>
    <row r="20" spans="2:7" ht="15.75" thickBot="1">
      <c r="B20" s="106" t="s">
        <v>139</v>
      </c>
      <c r="C20" s="206">
        <v>8.7065999999999999</v>
      </c>
      <c r="D20" s="52">
        <v>15.7239</v>
      </c>
      <c r="E20" s="52">
        <v>16.197700000000001</v>
      </c>
      <c r="F20" s="52">
        <v>20.987100000000002</v>
      </c>
      <c r="G20" s="52">
        <v>23.026499999999999</v>
      </c>
    </row>
    <row r="21" spans="2:7" ht="15.75" thickBot="1">
      <c r="B21" s="106" t="s">
        <v>149</v>
      </c>
      <c r="C21" s="206">
        <v>23.634599999999999</v>
      </c>
      <c r="D21" s="52">
        <v>22.566400000000002</v>
      </c>
      <c r="E21" s="52">
        <v>21.922000000000001</v>
      </c>
      <c r="F21" s="52">
        <v>27.233599999999999</v>
      </c>
      <c r="G21" s="52">
        <v>35.000700000000002</v>
      </c>
    </row>
    <row r="22" spans="2:7" ht="15.75" thickBot="1">
      <c r="B22" s="106" t="s">
        <v>136</v>
      </c>
      <c r="C22" s="206">
        <v>1091.4154000000001</v>
      </c>
      <c r="D22" s="52">
        <v>1087.1198999999999</v>
      </c>
      <c r="E22" s="52">
        <v>964.78269999999998</v>
      </c>
      <c r="F22" s="52">
        <v>908.07090000000005</v>
      </c>
      <c r="G22" s="52">
        <v>985.26120000000003</v>
      </c>
    </row>
    <row r="23" spans="2:7" ht="15.75" thickBot="1">
      <c r="B23" s="106" t="s">
        <v>134</v>
      </c>
      <c r="C23" s="206">
        <v>345.7518</v>
      </c>
      <c r="D23" s="52">
        <v>354.36759999999998</v>
      </c>
      <c r="E23" s="52">
        <v>341.40050000000002</v>
      </c>
      <c r="F23" s="52">
        <v>326.40899999999999</v>
      </c>
      <c r="G23" s="52">
        <v>273.45209999999997</v>
      </c>
    </row>
    <row r="24" spans="2:7" ht="15.75" thickBot="1">
      <c r="B24" s="106" t="s">
        <v>461</v>
      </c>
      <c r="C24" s="206">
        <v>340.00420000000003</v>
      </c>
      <c r="D24" s="52">
        <v>254.714</v>
      </c>
      <c r="E24" s="52">
        <v>249.5256</v>
      </c>
      <c r="F24" s="52">
        <v>363.96230000000003</v>
      </c>
      <c r="G24" s="52">
        <v>310.8021</v>
      </c>
    </row>
    <row r="25" spans="2:7" ht="15.75" thickBot="1">
      <c r="B25" s="106" t="s">
        <v>455</v>
      </c>
      <c r="C25" s="206">
        <v>9.5397999999999996</v>
      </c>
      <c r="D25" s="52">
        <v>12.9278</v>
      </c>
      <c r="E25" s="52">
        <v>14.3582</v>
      </c>
      <c r="F25" s="52">
        <v>12.584899999999999</v>
      </c>
      <c r="G25" s="52">
        <v>13.0268</v>
      </c>
    </row>
    <row r="26" spans="2:7" ht="15.75" thickBot="1">
      <c r="B26" s="106" t="s">
        <v>323</v>
      </c>
      <c r="C26" s="206">
        <v>1519.6234999999999</v>
      </c>
      <c r="D26" s="52">
        <v>1618.0120999999999</v>
      </c>
      <c r="E26" s="52">
        <v>1569.3611000000001</v>
      </c>
      <c r="F26" s="52">
        <v>975.9117</v>
      </c>
      <c r="G26" s="52">
        <v>827.8415</v>
      </c>
    </row>
    <row r="27" spans="2:7">
      <c r="B27" s="216" t="s">
        <v>456</v>
      </c>
      <c r="C27" s="239">
        <v>65.585700000000003</v>
      </c>
      <c r="D27" s="47">
        <v>90.445800000000006</v>
      </c>
      <c r="E27" s="47">
        <v>92.298500000000004</v>
      </c>
      <c r="F27" s="47">
        <v>82.421199999999999</v>
      </c>
      <c r="G27" s="47">
        <v>75.542199999999994</v>
      </c>
    </row>
    <row r="28" spans="2:7">
      <c r="B28" s="136" t="s">
        <v>72</v>
      </c>
      <c r="C28" s="240">
        <v>3581.8425000000002</v>
      </c>
      <c r="D28" s="240">
        <v>3616.1448999999998</v>
      </c>
      <c r="E28" s="240">
        <v>3484.6260999999995</v>
      </c>
      <c r="F28" s="240">
        <v>3008.7327999999998</v>
      </c>
      <c r="G28" s="240">
        <v>2827.5475999999999</v>
      </c>
    </row>
    <row r="29" spans="2:7">
      <c r="B29" s="110" t="s">
        <v>526</v>
      </c>
    </row>
  </sheetData>
  <hyperlinks>
    <hyperlink ref="B11" r:id="rId1" display="Souce: Marwoto, Budi: Development of Floriculture Industry in Indonesia, 2017, Presentation AIPH Annual meeting 2017"/>
    <hyperlink ref="B29" r:id="rId2" display="Souce: Marwoto, Budi: Development of Floriculture Industry in Indonesia, 2017, Presentation AIPH Annual meeting 2017"/>
  </hyperlinks>
  <pageMargins left="0.7" right="0.7" top="0.78740157499999996" bottom="0.78740157499999996" header="0.3" footer="0.3"/>
  <pageSetup paperSize="9" orientation="portrait" verticalDpi="300"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2:AA110"/>
  <sheetViews>
    <sheetView showGridLines="0" zoomScaleNormal="100" workbookViewId="0">
      <selection activeCell="G18" sqref="G18"/>
    </sheetView>
  </sheetViews>
  <sheetFormatPr baseColWidth="10" defaultColWidth="11.42578125" defaultRowHeight="15"/>
  <cols>
    <col min="1" max="1" width="11.42578125" style="114"/>
    <col min="2" max="2" width="25.7109375" style="114" customWidth="1"/>
    <col min="3" max="3" width="10.7109375" style="114" customWidth="1"/>
    <col min="4" max="4" width="14.5703125" style="114" customWidth="1"/>
    <col min="5" max="5" width="14.42578125" style="114" customWidth="1"/>
    <col min="6" max="6" width="14.7109375" style="114" customWidth="1"/>
    <col min="7" max="7" width="13.140625" style="114" customWidth="1"/>
    <col min="8" max="8" width="18.7109375" style="114" customWidth="1"/>
    <col min="9" max="9" width="15.140625" style="114" customWidth="1"/>
    <col min="10" max="10" width="14.28515625" style="114" customWidth="1"/>
    <col min="11" max="15" width="14.85546875" style="114" customWidth="1"/>
    <col min="16" max="16" width="11.42578125" style="114"/>
    <col min="17" max="17" width="16" style="114" customWidth="1"/>
    <col min="18" max="16384" width="11.42578125" style="114"/>
  </cols>
  <sheetData>
    <row r="2" spans="2:27" ht="15.75">
      <c r="B2" s="105" t="s">
        <v>395</v>
      </c>
      <c r="C2" s="105"/>
    </row>
    <row r="3" spans="2:27" ht="15.75">
      <c r="B3" s="105"/>
      <c r="C3" s="105"/>
    </row>
    <row r="4" spans="2:27" ht="31.5">
      <c r="B4" s="105" t="s">
        <v>76</v>
      </c>
      <c r="C4" s="105"/>
      <c r="I4" s="1678"/>
      <c r="J4" s="375"/>
      <c r="K4" s="935"/>
      <c r="L4" s="935"/>
      <c r="M4" s="935"/>
      <c r="N4" s="935"/>
      <c r="O4" s="375"/>
      <c r="P4" s="375"/>
    </row>
    <row r="5" spans="2:27">
      <c r="B5" s="116" t="s">
        <v>66</v>
      </c>
      <c r="C5" s="116"/>
      <c r="J5" s="375"/>
      <c r="K5" s="935"/>
      <c r="L5" s="935"/>
      <c r="M5" s="935"/>
      <c r="N5" s="935"/>
      <c r="O5" s="375"/>
      <c r="P5" s="375"/>
    </row>
    <row r="6" spans="2:27">
      <c r="B6" s="214"/>
      <c r="C6" s="242">
        <v>2020</v>
      </c>
      <c r="D6" s="242">
        <v>2019</v>
      </c>
      <c r="E6" s="242">
        <v>2018</v>
      </c>
      <c r="F6" s="242">
        <v>2017</v>
      </c>
      <c r="G6" s="242">
        <v>2016</v>
      </c>
      <c r="J6" s="375"/>
      <c r="K6" s="935"/>
      <c r="L6" s="935"/>
      <c r="M6" s="935"/>
      <c r="N6" s="935"/>
      <c r="O6" s="375"/>
      <c r="P6" s="375"/>
      <c r="AA6" s="245"/>
    </row>
    <row r="7" spans="2:27" ht="15.75" thickBot="1">
      <c r="B7" s="106" t="s">
        <v>71</v>
      </c>
      <c r="C7" s="259">
        <v>5214</v>
      </c>
      <c r="D7" s="318">
        <v>5090</v>
      </c>
      <c r="E7" s="318">
        <v>5132</v>
      </c>
      <c r="F7" s="248">
        <v>4175</v>
      </c>
      <c r="G7" s="248">
        <v>3500</v>
      </c>
      <c r="J7" s="375"/>
      <c r="K7" s="935"/>
      <c r="L7" s="935"/>
      <c r="M7" s="935"/>
      <c r="N7" s="935"/>
      <c r="O7" s="375"/>
      <c r="P7" s="375"/>
    </row>
    <row r="8" spans="2:27">
      <c r="B8" s="216" t="s">
        <v>70</v>
      </c>
      <c r="C8" s="171">
        <v>3388</v>
      </c>
      <c r="D8" s="288">
        <v>3103</v>
      </c>
      <c r="E8" s="288">
        <v>2667</v>
      </c>
      <c r="F8" s="249">
        <v>2390</v>
      </c>
      <c r="G8" s="249">
        <v>2200</v>
      </c>
      <c r="J8" s="375"/>
      <c r="K8" s="375"/>
      <c r="L8" s="375"/>
      <c r="M8" s="375"/>
      <c r="N8" s="375"/>
      <c r="O8" s="375"/>
      <c r="P8" s="375"/>
      <c r="AA8" s="245"/>
    </row>
    <row r="9" spans="2:27">
      <c r="B9" s="136" t="s">
        <v>72</v>
      </c>
      <c r="C9" s="260">
        <v>8602</v>
      </c>
      <c r="D9" s="260">
        <v>8193</v>
      </c>
      <c r="E9" s="260">
        <v>7799</v>
      </c>
      <c r="F9" s="260">
        <v>6565</v>
      </c>
      <c r="G9" s="260">
        <v>5700</v>
      </c>
      <c r="J9" s="375"/>
      <c r="K9" s="375"/>
      <c r="L9" s="375"/>
      <c r="M9" s="375"/>
      <c r="N9" s="375"/>
      <c r="O9" s="375"/>
      <c r="P9" s="375"/>
      <c r="AA9" s="245"/>
    </row>
    <row r="10" spans="2:27">
      <c r="B10" s="255" t="s">
        <v>1298</v>
      </c>
      <c r="J10" s="375"/>
      <c r="K10" s="375"/>
      <c r="L10" s="375"/>
      <c r="M10" s="935"/>
      <c r="N10" s="935"/>
      <c r="O10" s="935"/>
      <c r="P10" s="375"/>
      <c r="AA10" s="245"/>
    </row>
    <row r="11" spans="2:27">
      <c r="B11" s="255"/>
      <c r="J11" s="375"/>
      <c r="K11" s="375"/>
      <c r="L11" s="375"/>
      <c r="M11" s="935"/>
      <c r="N11" s="935"/>
      <c r="O11" s="935"/>
      <c r="P11" s="375"/>
      <c r="AA11" s="245"/>
    </row>
    <row r="12" spans="2:27" ht="15.75">
      <c r="B12" s="105" t="s">
        <v>76</v>
      </c>
      <c r="C12" s="105"/>
      <c r="J12" s="375"/>
      <c r="K12" s="375"/>
      <c r="L12" s="375"/>
      <c r="M12" s="935"/>
      <c r="N12" s="935"/>
      <c r="O12" s="935"/>
      <c r="P12" s="375"/>
      <c r="AA12" s="245"/>
    </row>
    <row r="13" spans="2:27">
      <c r="B13" s="116" t="s">
        <v>1299</v>
      </c>
      <c r="C13" s="116"/>
      <c r="AA13" s="245"/>
    </row>
    <row r="14" spans="2:27">
      <c r="B14" s="214"/>
      <c r="C14" s="242">
        <v>2020</v>
      </c>
      <c r="D14" s="242">
        <v>2019</v>
      </c>
      <c r="E14" s="931"/>
      <c r="F14" s="931"/>
      <c r="G14" s="931"/>
      <c r="AA14" s="245"/>
    </row>
    <row r="15" spans="2:27" ht="15.75" thickBot="1">
      <c r="B15" s="106" t="s">
        <v>71</v>
      </c>
      <c r="C15" s="259">
        <v>11731</v>
      </c>
      <c r="D15" s="318">
        <v>10449</v>
      </c>
      <c r="E15" s="936"/>
      <c r="F15" s="932"/>
      <c r="G15" s="932"/>
      <c r="AA15" s="245"/>
    </row>
    <row r="16" spans="2:27">
      <c r="B16" s="216" t="s">
        <v>70</v>
      </c>
      <c r="C16" s="171">
        <v>10501</v>
      </c>
      <c r="D16" s="288">
        <v>9353</v>
      </c>
      <c r="E16" s="337"/>
      <c r="F16" s="932"/>
      <c r="G16" s="932"/>
      <c r="AA16" s="245"/>
    </row>
    <row r="17" spans="2:27">
      <c r="B17" s="136" t="s">
        <v>72</v>
      </c>
      <c r="C17" s="260">
        <v>22232</v>
      </c>
      <c r="D17" s="260">
        <v>19802</v>
      </c>
      <c r="E17" s="293"/>
      <c r="F17" s="293"/>
      <c r="G17" s="293"/>
      <c r="AA17" s="245"/>
    </row>
    <row r="18" spans="2:27">
      <c r="B18" s="255" t="s">
        <v>1298</v>
      </c>
      <c r="AA18" s="245"/>
    </row>
    <row r="19" spans="2:27">
      <c r="B19" s="255"/>
      <c r="AA19" s="245"/>
    </row>
    <row r="20" spans="2:27" ht="15.75">
      <c r="B20" s="105" t="s">
        <v>126</v>
      </c>
    </row>
    <row r="21" spans="2:27">
      <c r="B21" s="116" t="s">
        <v>481</v>
      </c>
    </row>
    <row r="22" spans="2:27">
      <c r="B22" s="116" t="s">
        <v>66</v>
      </c>
    </row>
    <row r="23" spans="2:27">
      <c r="B23" s="244"/>
      <c r="C23" s="1756">
        <v>2020</v>
      </c>
      <c r="D23" s="1756"/>
      <c r="E23" s="1756">
        <v>2019</v>
      </c>
      <c r="F23" s="1756"/>
      <c r="G23" s="1756">
        <v>2018</v>
      </c>
      <c r="H23" s="1756"/>
      <c r="I23" s="1756">
        <v>2017</v>
      </c>
      <c r="J23" s="1756"/>
    </row>
    <row r="24" spans="2:27">
      <c r="B24" s="244" t="s">
        <v>476</v>
      </c>
      <c r="C24" s="247" t="s">
        <v>475</v>
      </c>
      <c r="D24" s="247" t="s">
        <v>477</v>
      </c>
      <c r="E24" s="247" t="s">
        <v>475</v>
      </c>
      <c r="F24" s="247" t="s">
        <v>477</v>
      </c>
      <c r="G24" s="247" t="s">
        <v>475</v>
      </c>
      <c r="H24" s="247" t="s">
        <v>477</v>
      </c>
      <c r="I24" s="247" t="s">
        <v>475</v>
      </c>
      <c r="J24" s="247" t="s">
        <v>477</v>
      </c>
    </row>
    <row r="25" spans="2:27" ht="15.75" thickBot="1">
      <c r="B25" s="106" t="s">
        <v>465</v>
      </c>
      <c r="C25" s="248">
        <v>197</v>
      </c>
      <c r="D25" s="248">
        <v>106</v>
      </c>
      <c r="E25" s="248">
        <v>197</v>
      </c>
      <c r="F25" s="248">
        <v>100</v>
      </c>
      <c r="G25" s="248">
        <v>255</v>
      </c>
      <c r="H25" s="248">
        <v>52</v>
      </c>
      <c r="I25" s="248">
        <v>259</v>
      </c>
      <c r="J25" s="248">
        <v>53</v>
      </c>
    </row>
    <row r="26" spans="2:27" ht="15.75" thickBot="1">
      <c r="B26" s="106" t="s">
        <v>467</v>
      </c>
      <c r="C26" s="248">
        <v>39</v>
      </c>
      <c r="D26" s="55">
        <v>8</v>
      </c>
      <c r="E26" s="248">
        <v>63</v>
      </c>
      <c r="F26" s="55">
        <v>1.9</v>
      </c>
      <c r="G26" s="248">
        <v>61</v>
      </c>
      <c r="H26" s="55" t="s">
        <v>179</v>
      </c>
      <c r="I26" s="248">
        <v>70</v>
      </c>
      <c r="J26" s="55" t="s">
        <v>179</v>
      </c>
    </row>
    <row r="27" spans="2:27" ht="15.75" thickBot="1">
      <c r="B27" s="106" t="s">
        <v>471</v>
      </c>
      <c r="C27" s="248">
        <v>558</v>
      </c>
      <c r="D27" s="248">
        <v>46</v>
      </c>
      <c r="E27" s="248">
        <v>507</v>
      </c>
      <c r="F27" s="248">
        <v>52</v>
      </c>
      <c r="G27" s="248">
        <v>542</v>
      </c>
      <c r="H27" s="248">
        <v>52</v>
      </c>
      <c r="I27" s="248">
        <v>331</v>
      </c>
      <c r="J27" s="248">
        <v>41</v>
      </c>
    </row>
    <row r="28" spans="2:27" ht="15.75" thickBot="1">
      <c r="B28" s="106" t="s">
        <v>528</v>
      </c>
      <c r="C28" s="248">
        <v>838</v>
      </c>
      <c r="D28" s="248">
        <v>69</v>
      </c>
      <c r="E28" s="248">
        <v>721</v>
      </c>
      <c r="F28" s="248">
        <v>58</v>
      </c>
      <c r="G28" s="248">
        <v>708</v>
      </c>
      <c r="H28" s="248">
        <v>39</v>
      </c>
      <c r="I28" s="248">
        <v>476</v>
      </c>
      <c r="J28" s="248">
        <v>34</v>
      </c>
    </row>
    <row r="29" spans="2:27" ht="15.75" thickBot="1">
      <c r="B29" s="106" t="s">
        <v>466</v>
      </c>
      <c r="C29" s="248">
        <v>656</v>
      </c>
      <c r="D29" s="55">
        <v>0</v>
      </c>
      <c r="E29" s="248">
        <v>569</v>
      </c>
      <c r="F29" s="55">
        <v>0.2</v>
      </c>
      <c r="G29" s="248">
        <v>477</v>
      </c>
      <c r="H29" s="55" t="s">
        <v>179</v>
      </c>
      <c r="I29" s="248">
        <v>195</v>
      </c>
      <c r="J29" s="55" t="s">
        <v>179</v>
      </c>
    </row>
    <row r="30" spans="2:27" ht="15.75" thickBot="1">
      <c r="B30" s="106" t="s">
        <v>529</v>
      </c>
      <c r="C30" s="248">
        <v>42</v>
      </c>
      <c r="D30" s="248">
        <v>190</v>
      </c>
      <c r="E30" s="248">
        <v>63</v>
      </c>
      <c r="F30" s="248">
        <v>193</v>
      </c>
      <c r="G30" s="248">
        <v>137</v>
      </c>
      <c r="H30" s="248">
        <v>71</v>
      </c>
      <c r="I30" s="248">
        <f>91+27</f>
        <v>118</v>
      </c>
      <c r="J30" s="248">
        <v>60</v>
      </c>
    </row>
    <row r="31" spans="2:27" ht="15.75" thickBot="1">
      <c r="B31" s="106" t="s">
        <v>469</v>
      </c>
      <c r="C31" s="248">
        <v>116</v>
      </c>
      <c r="D31" s="248">
        <v>171</v>
      </c>
      <c r="E31" s="248">
        <v>68</v>
      </c>
      <c r="F31" s="248">
        <v>105</v>
      </c>
      <c r="G31" s="248">
        <v>137</v>
      </c>
      <c r="H31" s="248">
        <v>48</v>
      </c>
      <c r="I31" s="248">
        <v>97</v>
      </c>
      <c r="J31" s="248">
        <v>23</v>
      </c>
    </row>
    <row r="32" spans="2:27" ht="15.75" thickBot="1">
      <c r="B32" s="106" t="s">
        <v>530</v>
      </c>
      <c r="C32" s="248">
        <v>774</v>
      </c>
      <c r="D32" s="248">
        <v>388</v>
      </c>
      <c r="E32" s="248">
        <v>743</v>
      </c>
      <c r="F32" s="248">
        <v>380</v>
      </c>
      <c r="G32" s="248">
        <v>662</v>
      </c>
      <c r="H32" s="248">
        <v>378</v>
      </c>
      <c r="I32" s="248">
        <v>516</v>
      </c>
      <c r="J32" s="248">
        <v>359</v>
      </c>
    </row>
    <row r="33" spans="2:27" ht="15.75" thickBot="1">
      <c r="B33" s="106" t="s">
        <v>473</v>
      </c>
      <c r="C33" s="248">
        <v>920</v>
      </c>
      <c r="D33" s="248">
        <v>395</v>
      </c>
      <c r="E33" s="248">
        <v>780</v>
      </c>
      <c r="F33" s="248">
        <v>333</v>
      </c>
      <c r="G33" s="248">
        <v>773</v>
      </c>
      <c r="H33" s="248">
        <v>314</v>
      </c>
      <c r="I33" s="248">
        <v>720</v>
      </c>
      <c r="J33" s="248">
        <v>297</v>
      </c>
    </row>
    <row r="34" spans="2:27" ht="15.75" thickBot="1">
      <c r="B34" s="106" t="s">
        <v>474</v>
      </c>
      <c r="C34" s="248">
        <v>608</v>
      </c>
      <c r="D34" s="248">
        <v>509</v>
      </c>
      <c r="E34" s="248">
        <v>627</v>
      </c>
      <c r="F34" s="248">
        <v>492</v>
      </c>
      <c r="G34" s="248">
        <v>620</v>
      </c>
      <c r="H34" s="248">
        <v>465</v>
      </c>
      <c r="I34" s="248">
        <v>595</v>
      </c>
      <c r="J34" s="248">
        <v>424</v>
      </c>
    </row>
    <row r="35" spans="2:27" ht="15.75" thickBot="1">
      <c r="B35" s="106" t="s">
        <v>468</v>
      </c>
      <c r="C35" s="248">
        <v>323</v>
      </c>
      <c r="D35" s="248">
        <v>1310</v>
      </c>
      <c r="E35" s="248">
        <v>608</v>
      </c>
      <c r="F35" s="248">
        <v>1212</v>
      </c>
      <c r="G35" s="248">
        <v>665</v>
      </c>
      <c r="H35" s="248">
        <v>1124</v>
      </c>
      <c r="I35" s="248">
        <v>668</v>
      </c>
      <c r="J35" s="248">
        <v>1014</v>
      </c>
    </row>
    <row r="36" spans="2:27">
      <c r="B36" s="122" t="s">
        <v>150</v>
      </c>
      <c r="C36" s="249">
        <v>143</v>
      </c>
      <c r="D36" s="249">
        <v>196</v>
      </c>
      <c r="E36" s="249">
        <v>144</v>
      </c>
      <c r="F36" s="249">
        <v>176</v>
      </c>
      <c r="G36" s="249">
        <v>95</v>
      </c>
      <c r="H36" s="249">
        <v>125</v>
      </c>
      <c r="I36" s="249">
        <v>130</v>
      </c>
      <c r="J36" s="249">
        <v>85</v>
      </c>
    </row>
    <row r="37" spans="2:27">
      <c r="B37" s="244" t="s">
        <v>72</v>
      </c>
      <c r="C37" s="250">
        <v>5214</v>
      </c>
      <c r="D37" s="250">
        <v>3388</v>
      </c>
      <c r="E37" s="250">
        <v>5090</v>
      </c>
      <c r="F37" s="250">
        <v>3103</v>
      </c>
      <c r="G37" s="250">
        <v>5132</v>
      </c>
      <c r="H37" s="250">
        <v>2668</v>
      </c>
      <c r="I37" s="250">
        <f>SUM(I30:I36)</f>
        <v>2844</v>
      </c>
      <c r="J37" s="250">
        <v>2390</v>
      </c>
    </row>
    <row r="38" spans="2:27">
      <c r="B38" s="255" t="s">
        <v>1298</v>
      </c>
      <c r="C38" s="200"/>
      <c r="D38" s="200"/>
    </row>
    <row r="39" spans="2:27">
      <c r="B39" s="255"/>
      <c r="AA39" s="245"/>
    </row>
    <row r="40" spans="2:27" ht="15.75">
      <c r="B40" s="105" t="s">
        <v>76</v>
      </c>
      <c r="C40" s="293"/>
      <c r="D40" s="293"/>
      <c r="E40" s="293"/>
      <c r="AA40" s="245"/>
    </row>
    <row r="41" spans="2:27">
      <c r="B41" s="116" t="s">
        <v>158</v>
      </c>
      <c r="C41" s="293"/>
      <c r="D41" s="293"/>
      <c r="E41" s="293"/>
      <c r="AA41" s="245"/>
    </row>
    <row r="42" spans="2:27">
      <c r="B42" s="217" t="s">
        <v>531</v>
      </c>
      <c r="C42" s="242">
        <v>2020</v>
      </c>
      <c r="D42" s="242">
        <v>2019</v>
      </c>
      <c r="E42" s="242">
        <v>2018</v>
      </c>
      <c r="F42" s="242">
        <v>2017</v>
      </c>
      <c r="G42" s="242">
        <v>2016</v>
      </c>
      <c r="AA42" s="245"/>
    </row>
    <row r="43" spans="2:27" ht="15.75" thickBot="1">
      <c r="B43" s="106" t="s">
        <v>155</v>
      </c>
      <c r="C43" s="259">
        <v>2489</v>
      </c>
      <c r="D43" s="318">
        <v>2451</v>
      </c>
      <c r="E43" s="318">
        <v>2285</v>
      </c>
      <c r="F43" s="248">
        <v>1811</v>
      </c>
      <c r="G43" s="55" t="s">
        <v>79</v>
      </c>
      <c r="AA43" s="245"/>
    </row>
    <row r="44" spans="2:27" ht="15.75" thickBot="1">
      <c r="B44" s="106" t="s">
        <v>532</v>
      </c>
      <c r="C44" s="346">
        <v>2335</v>
      </c>
      <c r="D44" s="199">
        <v>2231</v>
      </c>
      <c r="E44" s="199">
        <v>2364</v>
      </c>
      <c r="F44" s="248">
        <v>1895</v>
      </c>
      <c r="G44" s="55" t="s">
        <v>79</v>
      </c>
      <c r="AA44" s="245"/>
    </row>
    <row r="45" spans="2:27">
      <c r="B45" s="216" t="s">
        <v>533</v>
      </c>
      <c r="C45" s="166">
        <v>390</v>
      </c>
      <c r="D45" s="337">
        <v>360</v>
      </c>
      <c r="E45" s="337">
        <v>483</v>
      </c>
      <c r="F45" s="294">
        <v>470</v>
      </c>
      <c r="G45" s="167" t="s">
        <v>79</v>
      </c>
      <c r="AA45" s="245"/>
    </row>
    <row r="46" spans="2:27">
      <c r="B46" s="136" t="s">
        <v>72</v>
      </c>
      <c r="C46" s="260">
        <v>5214</v>
      </c>
      <c r="D46" s="260">
        <v>5042</v>
      </c>
      <c r="E46" s="260">
        <v>5132</v>
      </c>
      <c r="F46" s="260">
        <v>4175</v>
      </c>
      <c r="G46" s="260" t="s">
        <v>79</v>
      </c>
      <c r="AA46" s="245"/>
    </row>
    <row r="47" spans="2:27">
      <c r="F47" s="158"/>
      <c r="G47" s="158"/>
      <c r="AA47" s="245"/>
    </row>
    <row r="48" spans="2:27">
      <c r="B48" s="217" t="s">
        <v>411</v>
      </c>
      <c r="C48" s="242">
        <v>2020</v>
      </c>
      <c r="D48" s="242">
        <v>2019</v>
      </c>
      <c r="E48" s="242">
        <v>2018</v>
      </c>
      <c r="F48" s="242">
        <v>2017</v>
      </c>
      <c r="G48" s="242">
        <v>2016</v>
      </c>
      <c r="AA48" s="245"/>
    </row>
    <row r="49" spans="2:27" ht="15.75" thickBot="1">
      <c r="B49" s="106" t="s">
        <v>155</v>
      </c>
      <c r="C49" s="264">
        <v>2158</v>
      </c>
      <c r="D49" s="933">
        <v>2064</v>
      </c>
      <c r="E49" s="933">
        <v>2039</v>
      </c>
      <c r="F49" s="248">
        <v>1900</v>
      </c>
      <c r="G49" s="248">
        <v>1800</v>
      </c>
      <c r="AA49" s="245"/>
    </row>
    <row r="50" spans="2:27" ht="15.75" customHeight="1" thickBot="1">
      <c r="B50" s="106" t="s">
        <v>492</v>
      </c>
      <c r="C50" s="264">
        <v>912</v>
      </c>
      <c r="D50" s="933">
        <v>762</v>
      </c>
      <c r="E50" s="933">
        <v>628</v>
      </c>
      <c r="F50" s="248"/>
      <c r="G50" s="248"/>
      <c r="K50" s="243"/>
      <c r="AA50" s="245"/>
    </row>
    <row r="51" spans="2:27" ht="15.75" customHeight="1" thickBot="1">
      <c r="B51" s="106" t="s">
        <v>534</v>
      </c>
      <c r="C51" s="346">
        <v>357</v>
      </c>
      <c r="D51" s="199">
        <v>271</v>
      </c>
      <c r="E51" s="199">
        <v>232</v>
      </c>
      <c r="F51" s="248">
        <v>490</v>
      </c>
      <c r="G51" s="248">
        <v>300</v>
      </c>
      <c r="K51" s="243"/>
      <c r="AA51" s="245"/>
    </row>
    <row r="52" spans="2:27">
      <c r="B52" s="216" t="s">
        <v>535</v>
      </c>
      <c r="C52" s="166">
        <v>555</v>
      </c>
      <c r="D52" s="337">
        <v>491</v>
      </c>
      <c r="E52" s="337">
        <v>395</v>
      </c>
      <c r="F52" s="294"/>
      <c r="G52" s="294"/>
      <c r="AA52" s="245"/>
    </row>
    <row r="53" spans="2:27">
      <c r="B53" s="136" t="s">
        <v>72</v>
      </c>
      <c r="C53" s="260">
        <v>3070</v>
      </c>
      <c r="D53" s="260">
        <v>2826</v>
      </c>
      <c r="E53" s="260">
        <v>2667</v>
      </c>
      <c r="F53" s="260">
        <v>2390</v>
      </c>
      <c r="G53" s="260">
        <v>2200</v>
      </c>
      <c r="AA53" s="245"/>
    </row>
    <row r="54" spans="2:27">
      <c r="B54" s="255" t="s">
        <v>412</v>
      </c>
      <c r="C54" s="198"/>
      <c r="D54" s="216"/>
      <c r="E54" s="216"/>
    </row>
    <row r="55" spans="2:27">
      <c r="B55" s="255" t="s">
        <v>1298</v>
      </c>
      <c r="C55" s="198"/>
      <c r="D55" s="216"/>
      <c r="E55" s="216"/>
    </row>
    <row r="56" spans="2:27">
      <c r="B56" s="215"/>
      <c r="C56" s="215"/>
    </row>
    <row r="58" spans="2:27" ht="18.75">
      <c r="B58" s="105" t="s">
        <v>536</v>
      </c>
    </row>
    <row r="59" spans="2:27">
      <c r="B59" s="116" t="s">
        <v>537</v>
      </c>
    </row>
    <row r="60" spans="2:27">
      <c r="B60" s="247"/>
      <c r="C60" s="1756">
        <v>2020</v>
      </c>
      <c r="D60" s="1756"/>
      <c r="E60" s="1756">
        <v>2019</v>
      </c>
      <c r="F60" s="1756"/>
      <c r="G60" s="1756" t="s">
        <v>527</v>
      </c>
      <c r="H60" s="1756"/>
      <c r="I60" s="1756" t="s">
        <v>538</v>
      </c>
      <c r="J60" s="1756"/>
    </row>
    <row r="61" spans="2:27">
      <c r="B61" s="247"/>
      <c r="C61" s="247" t="s">
        <v>480</v>
      </c>
      <c r="D61" s="367" t="s">
        <v>358</v>
      </c>
      <c r="E61" s="247" t="s">
        <v>480</v>
      </c>
      <c r="F61" s="367" t="s">
        <v>358</v>
      </c>
      <c r="G61" s="247" t="s">
        <v>480</v>
      </c>
      <c r="H61" s="367" t="s">
        <v>358</v>
      </c>
      <c r="I61" s="247" t="s">
        <v>480</v>
      </c>
      <c r="J61" s="367" t="s">
        <v>358</v>
      </c>
    </row>
    <row r="62" spans="2:27">
      <c r="B62" s="244" t="s">
        <v>476</v>
      </c>
      <c r="C62" s="247" t="s">
        <v>483</v>
      </c>
      <c r="D62" s="247"/>
      <c r="E62" s="247" t="s">
        <v>483</v>
      </c>
      <c r="F62" s="247"/>
      <c r="G62" s="247" t="s">
        <v>483</v>
      </c>
      <c r="H62" s="247"/>
      <c r="I62" s="247" t="s">
        <v>483</v>
      </c>
      <c r="J62" s="247"/>
    </row>
    <row r="63" spans="2:27" ht="15.75" thickBot="1">
      <c r="B63" s="106" t="s">
        <v>529</v>
      </c>
      <c r="C63" s="251">
        <v>8.8000000000000007</v>
      </c>
      <c r="D63" s="934">
        <v>13.1</v>
      </c>
      <c r="E63" s="251">
        <v>12</v>
      </c>
      <c r="F63" s="934">
        <v>13</v>
      </c>
      <c r="G63" s="251">
        <v>6</v>
      </c>
      <c r="H63" s="175">
        <v>11</v>
      </c>
      <c r="I63" s="251">
        <v>3</v>
      </c>
      <c r="J63" s="175">
        <v>8</v>
      </c>
    </row>
    <row r="64" spans="2:27" ht="15.75" thickBot="1">
      <c r="B64" s="122" t="s">
        <v>465</v>
      </c>
      <c r="C64" s="252">
        <v>28.8</v>
      </c>
      <c r="D64" s="177">
        <v>33.700000000000003</v>
      </c>
      <c r="E64" s="252">
        <v>26</v>
      </c>
      <c r="F64" s="177">
        <v>29</v>
      </c>
      <c r="G64" s="252">
        <v>21</v>
      </c>
      <c r="H64" s="177">
        <v>20</v>
      </c>
      <c r="I64" s="252">
        <v>7</v>
      </c>
      <c r="J64" s="177">
        <v>24</v>
      </c>
    </row>
    <row r="65" spans="2:18" ht="15.75" thickBot="1">
      <c r="B65" s="122" t="s">
        <v>468</v>
      </c>
      <c r="C65" s="252">
        <v>79.3</v>
      </c>
      <c r="D65" s="177">
        <v>220</v>
      </c>
      <c r="E65" s="252">
        <v>50</v>
      </c>
      <c r="F65" s="177">
        <v>195</v>
      </c>
      <c r="G65" s="252">
        <v>27</v>
      </c>
      <c r="H65" s="177">
        <v>138</v>
      </c>
      <c r="I65" s="252">
        <v>179</v>
      </c>
      <c r="J65" s="177">
        <v>98</v>
      </c>
    </row>
    <row r="66" spans="2:18" ht="15.75" thickBot="1">
      <c r="B66" s="122" t="s">
        <v>469</v>
      </c>
      <c r="C66" s="252">
        <v>23</v>
      </c>
      <c r="D66" s="177">
        <v>80</v>
      </c>
      <c r="E66" s="252">
        <v>15</v>
      </c>
      <c r="F66" s="177">
        <v>25</v>
      </c>
      <c r="G66" s="252">
        <v>14</v>
      </c>
      <c r="H66" s="177">
        <v>21</v>
      </c>
      <c r="I66" s="252">
        <v>2</v>
      </c>
      <c r="J66" s="177">
        <v>6</v>
      </c>
    </row>
    <row r="67" spans="2:18" ht="15.75" thickBot="1">
      <c r="B67" s="122" t="s">
        <v>530</v>
      </c>
      <c r="C67" s="252">
        <v>8</v>
      </c>
      <c r="D67" s="177">
        <v>9</v>
      </c>
      <c r="E67" s="252">
        <v>5</v>
      </c>
      <c r="F67" s="177">
        <v>9</v>
      </c>
      <c r="G67" s="252">
        <v>5</v>
      </c>
      <c r="H67" s="177">
        <v>6</v>
      </c>
      <c r="I67" s="252">
        <v>1</v>
      </c>
      <c r="J67" s="177">
        <v>4</v>
      </c>
    </row>
    <row r="68" spans="2:18" ht="15.75" thickBot="1">
      <c r="B68" s="122" t="s">
        <v>473</v>
      </c>
      <c r="C68" s="252">
        <v>33</v>
      </c>
      <c r="D68" s="177">
        <v>242</v>
      </c>
      <c r="E68" s="252">
        <v>35</v>
      </c>
      <c r="F68" s="177">
        <v>203</v>
      </c>
      <c r="G68" s="252">
        <v>28</v>
      </c>
      <c r="H68" s="177">
        <v>179</v>
      </c>
      <c r="I68" s="252">
        <v>13</v>
      </c>
      <c r="J68" s="177">
        <v>142</v>
      </c>
    </row>
    <row r="69" spans="2:18" ht="15.75" thickBot="1">
      <c r="B69" s="122" t="s">
        <v>474</v>
      </c>
      <c r="C69" s="252">
        <v>59</v>
      </c>
      <c r="D69" s="177">
        <v>211.5</v>
      </c>
      <c r="E69" s="252">
        <v>55</v>
      </c>
      <c r="F69" s="177">
        <v>202</v>
      </c>
      <c r="G69" s="252">
        <v>52</v>
      </c>
      <c r="H69" s="177">
        <v>186</v>
      </c>
      <c r="I69" s="252">
        <v>45</v>
      </c>
      <c r="J69" s="177">
        <v>165</v>
      </c>
    </row>
    <row r="70" spans="2:18">
      <c r="B70" s="122" t="s">
        <v>478</v>
      </c>
      <c r="C70" s="252">
        <v>27</v>
      </c>
      <c r="D70" s="177">
        <v>103</v>
      </c>
      <c r="E70" s="252">
        <v>27</v>
      </c>
      <c r="F70" s="177">
        <v>85</v>
      </c>
      <c r="G70" s="252">
        <v>20</v>
      </c>
      <c r="H70" s="177">
        <v>67</v>
      </c>
      <c r="I70" s="252">
        <v>9</v>
      </c>
      <c r="J70" s="177">
        <v>44</v>
      </c>
    </row>
    <row r="71" spans="2:18">
      <c r="B71" s="244" t="s">
        <v>4</v>
      </c>
      <c r="C71" s="253">
        <v>267</v>
      </c>
      <c r="D71" s="253">
        <v>913</v>
      </c>
      <c r="E71" s="253">
        <v>225</v>
      </c>
      <c r="F71" s="254">
        <v>761</v>
      </c>
      <c r="G71" s="253">
        <v>173</v>
      </c>
      <c r="H71" s="253">
        <v>628</v>
      </c>
      <c r="I71" s="253">
        <v>259</v>
      </c>
      <c r="J71" s="254">
        <v>491</v>
      </c>
    </row>
    <row r="72" spans="2:18">
      <c r="B72" s="99" t="s">
        <v>539</v>
      </c>
      <c r="C72" s="184"/>
      <c r="D72" s="184"/>
      <c r="F72" s="184"/>
    </row>
    <row r="73" spans="2:18">
      <c r="B73" s="99" t="s">
        <v>540</v>
      </c>
    </row>
    <row r="74" spans="2:18">
      <c r="B74" s="255" t="s">
        <v>1298</v>
      </c>
    </row>
    <row r="75" spans="2:18">
      <c r="B75" s="255"/>
    </row>
    <row r="76" spans="2:18" ht="15.75">
      <c r="B76" s="105" t="s">
        <v>155</v>
      </c>
      <c r="C76" s="165"/>
    </row>
    <row r="77" spans="2:18">
      <c r="B77" s="116" t="s">
        <v>537</v>
      </c>
      <c r="C77" s="165"/>
      <c r="K77" s="186"/>
      <c r="L77" s="186"/>
      <c r="M77" s="186"/>
      <c r="N77" s="186"/>
      <c r="O77" s="186"/>
      <c r="P77" s="186"/>
      <c r="Q77" s="186"/>
      <c r="R77" s="186"/>
    </row>
    <row r="78" spans="2:18">
      <c r="B78" s="247"/>
      <c r="C78" s="247">
        <v>2020</v>
      </c>
      <c r="D78" s="247"/>
      <c r="E78" s="247">
        <v>2020</v>
      </c>
      <c r="F78" s="247"/>
      <c r="G78" s="1756">
        <v>2019</v>
      </c>
      <c r="H78" s="1756"/>
      <c r="I78" s="247">
        <v>2019</v>
      </c>
      <c r="J78" s="247"/>
      <c r="K78" s="937">
        <v>2018</v>
      </c>
      <c r="L78" s="284"/>
      <c r="M78" s="247">
        <v>2018</v>
      </c>
      <c r="N78" s="247"/>
      <c r="O78" s="1756">
        <v>2017</v>
      </c>
      <c r="P78" s="1756"/>
      <c r="Q78" s="247">
        <v>2017</v>
      </c>
      <c r="R78" s="247"/>
    </row>
    <row r="79" spans="2:18" ht="15" customHeight="1">
      <c r="B79" s="247"/>
      <c r="C79" s="1756" t="s">
        <v>541</v>
      </c>
      <c r="D79" s="1756"/>
      <c r="E79" s="1756" t="s">
        <v>70</v>
      </c>
      <c r="F79" s="1756"/>
      <c r="G79" s="1756" t="s">
        <v>541</v>
      </c>
      <c r="H79" s="1756"/>
      <c r="I79" s="1756" t="s">
        <v>70</v>
      </c>
      <c r="J79" s="1756"/>
      <c r="K79" s="1757" t="s">
        <v>541</v>
      </c>
      <c r="L79" s="1758"/>
      <c r="M79" s="1756" t="s">
        <v>70</v>
      </c>
      <c r="N79" s="1756"/>
      <c r="O79" s="1756" t="s">
        <v>541</v>
      </c>
      <c r="P79" s="1756"/>
      <c r="Q79" s="1756" t="s">
        <v>70</v>
      </c>
      <c r="R79" s="1756"/>
    </row>
    <row r="80" spans="2:18" ht="22.5">
      <c r="B80" s="244" t="s">
        <v>476</v>
      </c>
      <c r="C80" s="367" t="s">
        <v>482</v>
      </c>
      <c r="D80" s="367" t="s">
        <v>358</v>
      </c>
      <c r="E80" s="367" t="s">
        <v>482</v>
      </c>
      <c r="F80" s="367" t="s">
        <v>484</v>
      </c>
      <c r="G80" s="367" t="s">
        <v>482</v>
      </c>
      <c r="H80" s="367" t="s">
        <v>358</v>
      </c>
      <c r="I80" s="367" t="s">
        <v>482</v>
      </c>
      <c r="J80" s="367" t="s">
        <v>484</v>
      </c>
      <c r="K80" s="938" t="s">
        <v>482</v>
      </c>
      <c r="L80" s="939" t="s">
        <v>358</v>
      </c>
      <c r="M80" s="367" t="s">
        <v>482</v>
      </c>
      <c r="N80" s="367" t="s">
        <v>484</v>
      </c>
      <c r="O80" s="367" t="s">
        <v>482</v>
      </c>
      <c r="P80" s="367" t="s">
        <v>358</v>
      </c>
      <c r="Q80" s="367" t="s">
        <v>482</v>
      </c>
      <c r="R80" s="367" t="s">
        <v>484</v>
      </c>
    </row>
    <row r="81" spans="2:18" ht="15.75" thickBot="1">
      <c r="B81" s="106" t="s">
        <v>465</v>
      </c>
      <c r="C81" s="251">
        <v>16</v>
      </c>
      <c r="D81" s="248">
        <v>40</v>
      </c>
      <c r="E81" s="251">
        <v>24</v>
      </c>
      <c r="F81" s="248">
        <v>32</v>
      </c>
      <c r="G81" s="251">
        <v>16</v>
      </c>
      <c r="H81" s="248">
        <v>40</v>
      </c>
      <c r="I81" s="251">
        <v>24</v>
      </c>
      <c r="J81" s="248">
        <v>32</v>
      </c>
      <c r="K81" s="940">
        <v>27.5</v>
      </c>
      <c r="L81" s="248">
        <v>59</v>
      </c>
      <c r="M81" s="251">
        <v>19</v>
      </c>
      <c r="N81" s="248">
        <v>32</v>
      </c>
      <c r="O81" s="251">
        <v>27.13</v>
      </c>
      <c r="P81" s="248">
        <v>58.4</v>
      </c>
      <c r="Q81" s="251">
        <v>16</v>
      </c>
      <c r="R81" s="248">
        <v>29</v>
      </c>
    </row>
    <row r="82" spans="2:18" ht="15.75" thickBot="1">
      <c r="B82" s="106" t="s">
        <v>466</v>
      </c>
      <c r="C82" s="252">
        <v>56</v>
      </c>
      <c r="D82" s="248">
        <v>656</v>
      </c>
      <c r="E82" s="295">
        <v>0</v>
      </c>
      <c r="F82" s="55">
        <v>0</v>
      </c>
      <c r="G82" s="252">
        <v>40</v>
      </c>
      <c r="H82" s="248">
        <v>570</v>
      </c>
      <c r="I82" s="252"/>
      <c r="J82" s="55"/>
      <c r="K82" s="941">
        <v>29</v>
      </c>
      <c r="L82" s="248">
        <v>477</v>
      </c>
      <c r="M82" s="295" t="s">
        <v>79</v>
      </c>
      <c r="N82" s="55" t="s">
        <v>79</v>
      </c>
      <c r="O82" s="252">
        <v>9.7750000000000004</v>
      </c>
      <c r="P82" s="248">
        <v>195.5</v>
      </c>
      <c r="Q82" s="252"/>
      <c r="R82" s="55" t="s">
        <v>179</v>
      </c>
    </row>
    <row r="83" spans="2:18" ht="15.75" thickBot="1">
      <c r="B83" s="106" t="s">
        <v>467</v>
      </c>
      <c r="C83" s="252">
        <v>8</v>
      </c>
      <c r="D83" s="248">
        <v>39</v>
      </c>
      <c r="E83" s="295">
        <v>0</v>
      </c>
      <c r="F83" s="55">
        <v>0</v>
      </c>
      <c r="G83" s="252">
        <v>15</v>
      </c>
      <c r="H83" s="248">
        <v>63</v>
      </c>
      <c r="I83" s="252"/>
      <c r="J83" s="55"/>
      <c r="K83" s="941">
        <v>11</v>
      </c>
      <c r="L83" s="248">
        <v>60</v>
      </c>
      <c r="M83" s="295" t="s">
        <v>79</v>
      </c>
      <c r="N83" s="55" t="s">
        <v>79</v>
      </c>
      <c r="O83" s="252">
        <v>8.49</v>
      </c>
      <c r="P83" s="248">
        <v>70</v>
      </c>
      <c r="Q83" s="252"/>
      <c r="R83" s="55" t="s">
        <v>179</v>
      </c>
    </row>
    <row r="84" spans="2:18" ht="15.75" thickBot="1">
      <c r="B84" s="106" t="s">
        <v>468</v>
      </c>
      <c r="C84" s="252">
        <v>124</v>
      </c>
      <c r="D84" s="248">
        <v>168</v>
      </c>
      <c r="E84" s="252">
        <v>1174</v>
      </c>
      <c r="F84" s="248">
        <v>1056</v>
      </c>
      <c r="G84" s="252">
        <v>203</v>
      </c>
      <c r="H84" s="248">
        <v>272</v>
      </c>
      <c r="I84" s="252">
        <v>1175</v>
      </c>
      <c r="J84" s="248">
        <v>1012</v>
      </c>
      <c r="K84" s="941">
        <v>198</v>
      </c>
      <c r="L84" s="248">
        <v>292</v>
      </c>
      <c r="M84" s="252">
        <v>1049</v>
      </c>
      <c r="N84" s="248">
        <v>986</v>
      </c>
      <c r="O84" s="252">
        <v>484.60050000000001</v>
      </c>
      <c r="P84" s="248">
        <v>418</v>
      </c>
      <c r="Q84" s="252">
        <v>850</v>
      </c>
      <c r="R84" s="248">
        <v>916</v>
      </c>
    </row>
    <row r="85" spans="2:18" ht="15.75" thickBot="1">
      <c r="B85" s="106" t="s">
        <v>530</v>
      </c>
      <c r="C85" s="252">
        <v>196</v>
      </c>
      <c r="D85" s="248">
        <v>708</v>
      </c>
      <c r="E85" s="252">
        <v>125</v>
      </c>
      <c r="F85" s="248">
        <v>377</v>
      </c>
      <c r="G85" s="252">
        <v>178</v>
      </c>
      <c r="H85" s="248">
        <v>679</v>
      </c>
      <c r="I85" s="252">
        <v>192</v>
      </c>
      <c r="J85" s="248">
        <v>370</v>
      </c>
      <c r="K85" s="941">
        <v>147</v>
      </c>
      <c r="L85" s="248">
        <v>606</v>
      </c>
      <c r="M85" s="252">
        <v>119</v>
      </c>
      <c r="N85" s="248">
        <v>372</v>
      </c>
      <c r="O85" s="252">
        <v>99.179500000000004</v>
      </c>
      <c r="P85" s="248">
        <v>462</v>
      </c>
      <c r="Q85" s="252">
        <v>91</v>
      </c>
      <c r="R85" s="248">
        <v>355</v>
      </c>
    </row>
    <row r="86" spans="2:18" ht="15.75" thickBot="1">
      <c r="B86" s="106" t="s">
        <v>471</v>
      </c>
      <c r="C86" s="252">
        <v>278</v>
      </c>
      <c r="D86" s="248">
        <v>557</v>
      </c>
      <c r="E86" s="252">
        <v>31</v>
      </c>
      <c r="F86" s="248">
        <v>35</v>
      </c>
      <c r="G86" s="252">
        <v>201</v>
      </c>
      <c r="H86" s="248">
        <v>503</v>
      </c>
      <c r="I86" s="252">
        <v>33</v>
      </c>
      <c r="J86" s="248">
        <v>37</v>
      </c>
      <c r="K86" s="941">
        <v>198</v>
      </c>
      <c r="L86" s="248">
        <v>485</v>
      </c>
      <c r="M86" s="252">
        <v>36</v>
      </c>
      <c r="N86" s="248">
        <v>46</v>
      </c>
      <c r="O86" s="252">
        <v>172.26</v>
      </c>
      <c r="P86" s="248">
        <v>319</v>
      </c>
      <c r="Q86" s="252">
        <v>34</v>
      </c>
      <c r="R86" s="248">
        <v>38</v>
      </c>
    </row>
    <row r="87" spans="2:18" ht="15.75" thickBot="1">
      <c r="B87" s="106" t="s">
        <v>473</v>
      </c>
      <c r="C87" s="252">
        <v>148</v>
      </c>
      <c r="D87" s="248">
        <v>172</v>
      </c>
      <c r="E87" s="252">
        <v>139</v>
      </c>
      <c r="F87" s="248">
        <v>148</v>
      </c>
      <c r="G87" s="252">
        <v>114</v>
      </c>
      <c r="H87" s="248">
        <v>148</v>
      </c>
      <c r="I87" s="252">
        <v>104</v>
      </c>
      <c r="J87" s="248">
        <v>124</v>
      </c>
      <c r="K87" s="941">
        <v>110</v>
      </c>
      <c r="L87" s="248">
        <v>152</v>
      </c>
      <c r="M87" s="252">
        <v>147</v>
      </c>
      <c r="N87" s="248">
        <v>135</v>
      </c>
      <c r="O87" s="252">
        <v>141.41999999999999</v>
      </c>
      <c r="P87" s="248">
        <v>151</v>
      </c>
      <c r="Q87" s="252">
        <v>124</v>
      </c>
      <c r="R87" s="248">
        <v>155</v>
      </c>
    </row>
    <row r="88" spans="2:18" ht="15.75" thickBot="1">
      <c r="B88" s="106" t="s">
        <v>474</v>
      </c>
      <c r="C88" s="252">
        <v>39</v>
      </c>
      <c r="D88" s="248">
        <v>84</v>
      </c>
      <c r="E88" s="252">
        <v>236</v>
      </c>
      <c r="F88" s="248">
        <v>297</v>
      </c>
      <c r="G88" s="252">
        <v>39</v>
      </c>
      <c r="H88" s="248">
        <v>84</v>
      </c>
      <c r="I88" s="252">
        <v>232</v>
      </c>
      <c r="J88" s="248">
        <v>289</v>
      </c>
      <c r="K88" s="941">
        <v>42</v>
      </c>
      <c r="L88" s="248">
        <v>91</v>
      </c>
      <c r="M88" s="252">
        <v>225</v>
      </c>
      <c r="N88" s="248">
        <v>279</v>
      </c>
      <c r="O88" s="252">
        <v>36.83</v>
      </c>
      <c r="P88" s="248">
        <v>81</v>
      </c>
      <c r="Q88" s="252">
        <v>207</v>
      </c>
      <c r="R88" s="248">
        <v>259</v>
      </c>
    </row>
    <row r="89" spans="2:18">
      <c r="B89" s="122" t="s">
        <v>150</v>
      </c>
      <c r="C89" s="252">
        <v>26</v>
      </c>
      <c r="D89" s="249">
        <v>65</v>
      </c>
      <c r="E89" s="942">
        <v>227</v>
      </c>
      <c r="F89" s="943">
        <v>213</v>
      </c>
      <c r="G89" s="942">
        <v>42</v>
      </c>
      <c r="H89" s="249">
        <v>92</v>
      </c>
      <c r="I89" s="252">
        <v>205</v>
      </c>
      <c r="J89" s="249">
        <v>200</v>
      </c>
      <c r="K89" s="941">
        <v>33</v>
      </c>
      <c r="L89" s="249">
        <v>62</v>
      </c>
      <c r="M89" s="252">
        <v>199</v>
      </c>
      <c r="N89" s="249">
        <v>243</v>
      </c>
      <c r="O89" s="252">
        <v>28.3</v>
      </c>
      <c r="P89" s="249">
        <v>56</v>
      </c>
      <c r="Q89" s="252">
        <v>176</v>
      </c>
      <c r="R89" s="249">
        <v>148</v>
      </c>
    </row>
    <row r="90" spans="2:18">
      <c r="B90" s="244" t="s">
        <v>4</v>
      </c>
      <c r="C90" s="296">
        <v>891</v>
      </c>
      <c r="D90" s="250">
        <v>2489</v>
      </c>
      <c r="E90" s="296">
        <v>1956</v>
      </c>
      <c r="F90" s="250">
        <v>2158</v>
      </c>
      <c r="G90" s="297">
        <v>848</v>
      </c>
      <c r="H90" s="250">
        <v>2451</v>
      </c>
      <c r="I90" s="297">
        <v>1965</v>
      </c>
      <c r="J90" s="250">
        <v>2064</v>
      </c>
      <c r="K90" s="944">
        <v>795.7</v>
      </c>
      <c r="L90" s="945">
        <v>2284</v>
      </c>
      <c r="M90" s="296">
        <v>1794</v>
      </c>
      <c r="N90" s="250">
        <v>2093</v>
      </c>
      <c r="O90" s="297">
        <v>1008</v>
      </c>
      <c r="P90" s="250">
        <v>1811</v>
      </c>
      <c r="Q90" s="297">
        <v>1498</v>
      </c>
      <c r="R90" s="250">
        <v>1900</v>
      </c>
    </row>
    <row r="91" spans="2:18">
      <c r="B91" s="255" t="s">
        <v>1298</v>
      </c>
      <c r="E91" s="184"/>
      <c r="F91" s="184"/>
      <c r="I91" s="184"/>
      <c r="J91" s="184"/>
    </row>
    <row r="92" spans="2:18">
      <c r="C92" s="184"/>
      <c r="D92" s="184"/>
    </row>
    <row r="95" spans="2:18" ht="15.75">
      <c r="B95" s="105" t="s">
        <v>542</v>
      </c>
    </row>
    <row r="96" spans="2:18">
      <c r="B96" s="116" t="s">
        <v>537</v>
      </c>
    </row>
    <row r="97" spans="2:10">
      <c r="B97" s="247"/>
      <c r="C97" s="1756">
        <v>2020</v>
      </c>
      <c r="D97" s="1756"/>
      <c r="E97" s="1756">
        <v>2019</v>
      </c>
      <c r="F97" s="1756"/>
      <c r="G97" s="1756">
        <v>2018</v>
      </c>
      <c r="H97" s="1756"/>
      <c r="I97" s="1756">
        <v>2017</v>
      </c>
      <c r="J97" s="1756"/>
    </row>
    <row r="98" spans="2:10">
      <c r="B98" s="247"/>
      <c r="C98" s="247" t="s">
        <v>480</v>
      </c>
      <c r="D98" s="247" t="s">
        <v>484</v>
      </c>
      <c r="E98" s="247" t="s">
        <v>480</v>
      </c>
      <c r="F98" s="247" t="s">
        <v>484</v>
      </c>
      <c r="G98" s="247" t="s">
        <v>480</v>
      </c>
      <c r="H98" s="247" t="s">
        <v>484</v>
      </c>
      <c r="I98" s="247" t="s">
        <v>480</v>
      </c>
      <c r="J98" s="247" t="s">
        <v>484</v>
      </c>
    </row>
    <row r="99" spans="2:10">
      <c r="B99" s="244" t="s">
        <v>476</v>
      </c>
      <c r="C99" s="247" t="s">
        <v>483</v>
      </c>
      <c r="D99" s="247" t="s">
        <v>475</v>
      </c>
      <c r="E99" s="247" t="s">
        <v>483</v>
      </c>
      <c r="F99" s="247" t="s">
        <v>475</v>
      </c>
      <c r="G99" s="247" t="s">
        <v>483</v>
      </c>
      <c r="H99" s="247" t="s">
        <v>475</v>
      </c>
      <c r="I99" s="247" t="s">
        <v>483</v>
      </c>
      <c r="J99" s="247" t="s">
        <v>475</v>
      </c>
    </row>
    <row r="100" spans="2:10" ht="15.75" thickBot="1">
      <c r="B100" s="106" t="s">
        <v>529</v>
      </c>
      <c r="C100" s="247">
        <v>8</v>
      </c>
      <c r="D100" s="248">
        <v>20</v>
      </c>
      <c r="E100" s="251">
        <v>8</v>
      </c>
      <c r="F100" s="248">
        <v>24</v>
      </c>
      <c r="G100" s="247">
        <v>15</v>
      </c>
      <c r="H100" s="248">
        <v>36</v>
      </c>
      <c r="I100" s="251">
        <v>11.73</v>
      </c>
      <c r="J100" s="248">
        <v>27</v>
      </c>
    </row>
    <row r="101" spans="2:10" ht="15.75" thickBot="1">
      <c r="B101" s="106" t="s">
        <v>465</v>
      </c>
      <c r="C101" s="251">
        <v>50</v>
      </c>
      <c r="D101" s="248">
        <v>157</v>
      </c>
      <c r="E101" s="251">
        <v>50</v>
      </c>
      <c r="F101" s="248">
        <v>157</v>
      </c>
      <c r="G101" s="251">
        <v>50</v>
      </c>
      <c r="H101" s="248">
        <v>157</v>
      </c>
      <c r="I101" s="251">
        <v>46.49</v>
      </c>
      <c r="J101" s="248">
        <v>152</v>
      </c>
    </row>
    <row r="102" spans="2:10" ht="15.75" thickBot="1">
      <c r="B102" s="106" t="s">
        <v>468</v>
      </c>
      <c r="C102" s="252">
        <v>29</v>
      </c>
      <c r="D102" s="248">
        <v>111</v>
      </c>
      <c r="E102" s="252">
        <v>50</v>
      </c>
      <c r="F102" s="248">
        <v>297</v>
      </c>
      <c r="G102" s="252">
        <v>61</v>
      </c>
      <c r="H102" s="248">
        <v>339</v>
      </c>
      <c r="I102" s="252">
        <v>6.67</v>
      </c>
      <c r="J102" s="248">
        <v>188.6</v>
      </c>
    </row>
    <row r="103" spans="2:10" ht="15.75" thickBot="1">
      <c r="B103" s="106" t="s">
        <v>469</v>
      </c>
      <c r="C103" s="252">
        <v>4</v>
      </c>
      <c r="D103" s="248">
        <v>45</v>
      </c>
      <c r="E103" s="252">
        <v>1</v>
      </c>
      <c r="F103" s="248">
        <v>15</v>
      </c>
      <c r="G103" s="252">
        <v>30</v>
      </c>
      <c r="H103" s="248">
        <v>95</v>
      </c>
      <c r="I103" s="252">
        <v>8.7200000000000006</v>
      </c>
      <c r="J103" s="248">
        <v>76.400000000000006</v>
      </c>
    </row>
    <row r="104" spans="2:10" ht="15.75" thickBot="1">
      <c r="B104" s="106" t="s">
        <v>470</v>
      </c>
      <c r="C104" s="252">
        <v>15</v>
      </c>
      <c r="D104" s="248">
        <v>37</v>
      </c>
      <c r="E104" s="252">
        <v>15</v>
      </c>
      <c r="F104" s="248">
        <v>36</v>
      </c>
      <c r="G104" s="252">
        <v>14</v>
      </c>
      <c r="H104" s="248">
        <v>38</v>
      </c>
      <c r="I104" s="252">
        <v>12.94</v>
      </c>
      <c r="J104" s="248">
        <v>13</v>
      </c>
    </row>
    <row r="105" spans="2:10" ht="15.75" thickBot="1">
      <c r="B105" s="106" t="s">
        <v>472</v>
      </c>
      <c r="C105" s="252">
        <v>29</v>
      </c>
      <c r="D105" s="248">
        <v>830</v>
      </c>
      <c r="E105" s="252">
        <v>26</v>
      </c>
      <c r="F105" s="248">
        <v>714</v>
      </c>
      <c r="G105" s="252">
        <v>25</v>
      </c>
      <c r="H105" s="248">
        <v>704</v>
      </c>
      <c r="I105" s="252">
        <v>19.91</v>
      </c>
      <c r="J105" s="248">
        <v>472.5</v>
      </c>
    </row>
    <row r="106" spans="2:10" ht="15.75" thickBot="1">
      <c r="B106" s="106" t="s">
        <v>473</v>
      </c>
      <c r="C106" s="252">
        <v>179</v>
      </c>
      <c r="D106" s="248">
        <v>689</v>
      </c>
      <c r="E106" s="252">
        <v>134</v>
      </c>
      <c r="F106" s="248">
        <v>583</v>
      </c>
      <c r="G106" s="252">
        <v>155</v>
      </c>
      <c r="H106" s="248">
        <v>585</v>
      </c>
      <c r="I106" s="252">
        <v>83.34</v>
      </c>
      <c r="J106" s="248">
        <v>542</v>
      </c>
    </row>
    <row r="107" spans="2:10" ht="15.75" thickBot="1">
      <c r="B107" s="122" t="s">
        <v>474</v>
      </c>
      <c r="C107" s="252">
        <v>93</v>
      </c>
      <c r="D107" s="248">
        <v>333</v>
      </c>
      <c r="E107" s="252">
        <v>90</v>
      </c>
      <c r="F107" s="248">
        <v>360</v>
      </c>
      <c r="G107" s="252">
        <v>88</v>
      </c>
      <c r="H107" s="248">
        <v>350</v>
      </c>
      <c r="I107" s="252">
        <v>84.01</v>
      </c>
      <c r="J107" s="248">
        <v>340.5</v>
      </c>
    </row>
    <row r="108" spans="2:10">
      <c r="B108" s="122" t="s">
        <v>150</v>
      </c>
      <c r="C108" s="252">
        <v>7</v>
      </c>
      <c r="D108" s="249">
        <v>52</v>
      </c>
      <c r="E108" s="252">
        <v>11</v>
      </c>
      <c r="F108" s="249">
        <v>45</v>
      </c>
      <c r="G108" s="252">
        <v>12</v>
      </c>
      <c r="H108" s="249">
        <v>60</v>
      </c>
      <c r="I108" s="252">
        <v>13.19</v>
      </c>
      <c r="J108" s="249">
        <v>83</v>
      </c>
    </row>
    <row r="109" spans="2:10">
      <c r="B109" s="244" t="s">
        <v>4</v>
      </c>
      <c r="C109" s="250">
        <v>414</v>
      </c>
      <c r="D109" s="250">
        <v>2274</v>
      </c>
      <c r="E109" s="250">
        <v>385</v>
      </c>
      <c r="F109" s="250">
        <v>2231</v>
      </c>
      <c r="G109" s="250">
        <v>450</v>
      </c>
      <c r="H109" s="250">
        <v>2364</v>
      </c>
      <c r="I109" s="250">
        <v>287</v>
      </c>
      <c r="J109" s="250">
        <v>1895</v>
      </c>
    </row>
    <row r="110" spans="2:10">
      <c r="B110" s="255" t="s">
        <v>1298</v>
      </c>
      <c r="C110" s="200"/>
      <c r="D110" s="200"/>
    </row>
  </sheetData>
  <mergeCells count="22">
    <mergeCell ref="C23:D23"/>
    <mergeCell ref="E23:F23"/>
    <mergeCell ref="G23:H23"/>
    <mergeCell ref="I23:J23"/>
    <mergeCell ref="C60:D60"/>
    <mergeCell ref="E60:F60"/>
    <mergeCell ref="G60:H60"/>
    <mergeCell ref="I60:J60"/>
    <mergeCell ref="G78:H78"/>
    <mergeCell ref="O78:P78"/>
    <mergeCell ref="M79:N79"/>
    <mergeCell ref="O79:P79"/>
    <mergeCell ref="Q79:R79"/>
    <mergeCell ref="K79:L79"/>
    <mergeCell ref="C97:D97"/>
    <mergeCell ref="E97:F97"/>
    <mergeCell ref="G97:H97"/>
    <mergeCell ref="I97:J97"/>
    <mergeCell ref="C79:D79"/>
    <mergeCell ref="E79:F79"/>
    <mergeCell ref="G79:H79"/>
    <mergeCell ref="I79:J79"/>
  </mergeCells>
  <pageMargins left="0.7" right="0.7" top="0.78740157499999996" bottom="0.78740157499999996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1:P42"/>
  <sheetViews>
    <sheetView showGridLines="0" zoomScaleNormal="100" workbookViewId="0">
      <selection activeCell="F32" sqref="F32"/>
    </sheetView>
  </sheetViews>
  <sheetFormatPr baseColWidth="10" defaultColWidth="11.42578125" defaultRowHeight="15"/>
  <cols>
    <col min="1" max="1" width="6.28515625" style="114" customWidth="1"/>
    <col min="2" max="2" width="29.42578125" style="114" customWidth="1"/>
    <col min="3" max="4" width="8.7109375" style="114" customWidth="1"/>
    <col min="5" max="5" width="11.42578125" style="114"/>
    <col min="6" max="6" width="45.140625" style="114" customWidth="1"/>
    <col min="7" max="16384" width="11.42578125" style="114"/>
  </cols>
  <sheetData>
    <row r="1" spans="2:16" ht="15" customHeight="1">
      <c r="C1" s="105"/>
    </row>
    <row r="2" spans="2:16" ht="15" customHeight="1">
      <c r="B2" s="105"/>
      <c r="C2" s="105"/>
    </row>
    <row r="3" spans="2:16" ht="15" customHeight="1">
      <c r="B3" s="105" t="s">
        <v>195</v>
      </c>
      <c r="C3" s="105"/>
      <c r="F3" s="1677"/>
    </row>
    <row r="4" spans="2:16" ht="15" customHeight="1">
      <c r="B4" s="105"/>
      <c r="C4" s="105"/>
      <c r="F4" s="186"/>
    </row>
    <row r="5" spans="2:16" ht="15" customHeight="1">
      <c r="B5" s="105" t="s">
        <v>76</v>
      </c>
      <c r="C5" s="116"/>
    </row>
    <row r="6" spans="2:16" ht="15" customHeight="1">
      <c r="B6" s="116" t="s">
        <v>158</v>
      </c>
      <c r="C6" s="116"/>
    </row>
    <row r="7" spans="2:16" ht="15" customHeight="1">
      <c r="B7" s="247"/>
      <c r="C7" s="247">
        <v>2010</v>
      </c>
    </row>
    <row r="8" spans="2:16" ht="15.75" customHeight="1" thickBot="1">
      <c r="B8" s="85" t="s">
        <v>196</v>
      </c>
      <c r="C8" s="204">
        <v>357</v>
      </c>
      <c r="F8" s="105" t="s">
        <v>506</v>
      </c>
    </row>
    <row r="9" spans="2:16" ht="15" customHeight="1" thickBot="1">
      <c r="B9" s="178" t="s">
        <v>197</v>
      </c>
      <c r="C9" s="208">
        <v>59</v>
      </c>
      <c r="F9" s="116" t="s">
        <v>368</v>
      </c>
    </row>
    <row r="10" spans="2:16" ht="15" customHeight="1" thickBot="1">
      <c r="B10" s="178" t="s">
        <v>198</v>
      </c>
      <c r="C10" s="63">
        <v>103</v>
      </c>
      <c r="F10" s="247"/>
      <c r="G10" s="247">
        <v>2020</v>
      </c>
      <c r="H10" s="247">
        <v>2019</v>
      </c>
      <c r="I10" s="247">
        <v>2018</v>
      </c>
      <c r="J10" s="247">
        <v>2017</v>
      </c>
      <c r="K10" s="247">
        <v>2016</v>
      </c>
      <c r="L10" s="247">
        <v>2015</v>
      </c>
      <c r="M10" s="247">
        <v>2014</v>
      </c>
      <c r="N10" s="247">
        <v>2013</v>
      </c>
      <c r="O10" s="247">
        <v>2012</v>
      </c>
      <c r="P10" s="247">
        <v>2011</v>
      </c>
    </row>
    <row r="11" spans="2:16" ht="17.25" customHeight="1" thickBot="1">
      <c r="B11" s="85" t="s">
        <v>199</v>
      </c>
      <c r="C11" s="62">
        <v>193</v>
      </c>
      <c r="F11" s="106" t="s">
        <v>367</v>
      </c>
      <c r="G11" s="247">
        <v>9.4</v>
      </c>
      <c r="H11" s="119">
        <v>9.1</v>
      </c>
      <c r="I11" s="119">
        <v>9.3000000000000007</v>
      </c>
      <c r="J11" s="119">
        <v>9.1</v>
      </c>
      <c r="K11" s="119">
        <v>8.8000000000000007</v>
      </c>
      <c r="L11" s="119">
        <v>8.1</v>
      </c>
      <c r="M11" s="119">
        <v>5.9</v>
      </c>
      <c r="N11" s="119">
        <v>4.5</v>
      </c>
      <c r="O11" s="119">
        <v>3.6</v>
      </c>
      <c r="P11" s="119">
        <v>4.2</v>
      </c>
    </row>
    <row r="12" spans="2:16" ht="15.75" customHeight="1" thickBot="1">
      <c r="B12" s="178" t="s">
        <v>376</v>
      </c>
      <c r="C12" s="63">
        <v>56</v>
      </c>
      <c r="F12" s="106" t="s">
        <v>200</v>
      </c>
      <c r="G12" s="247">
        <v>57.3</v>
      </c>
      <c r="H12" s="119">
        <v>65.2</v>
      </c>
      <c r="I12" s="119">
        <v>56.8</v>
      </c>
      <c r="J12" s="119">
        <v>53.9</v>
      </c>
      <c r="K12" s="119">
        <v>45.4</v>
      </c>
      <c r="L12" s="119">
        <v>40.6</v>
      </c>
      <c r="M12" s="119">
        <v>40.799999999999997</v>
      </c>
      <c r="N12" s="119">
        <v>38.200000000000003</v>
      </c>
      <c r="O12" s="119">
        <v>39.1</v>
      </c>
      <c r="P12" s="119">
        <v>44.5</v>
      </c>
    </row>
    <row r="13" spans="2:16" ht="15.75" customHeight="1" thickBot="1">
      <c r="B13" s="178" t="s">
        <v>377</v>
      </c>
      <c r="C13" s="63">
        <v>53</v>
      </c>
      <c r="F13" s="196" t="s">
        <v>72</v>
      </c>
      <c r="G13" s="284">
        <v>66.7</v>
      </c>
      <c r="H13" s="161">
        <v>74.3</v>
      </c>
      <c r="I13" s="161">
        <v>66</v>
      </c>
      <c r="J13" s="161">
        <v>63</v>
      </c>
      <c r="K13" s="161">
        <v>54.2</v>
      </c>
      <c r="L13" s="161">
        <v>48.7</v>
      </c>
      <c r="M13" s="161">
        <v>46.699999999999996</v>
      </c>
      <c r="N13" s="161">
        <v>42.7</v>
      </c>
      <c r="O13" s="161">
        <v>42.7</v>
      </c>
      <c r="P13" s="161">
        <v>48.7</v>
      </c>
    </row>
    <row r="14" spans="2:16" ht="15.75" thickBot="1">
      <c r="B14" s="178" t="s">
        <v>375</v>
      </c>
      <c r="C14" s="63">
        <v>34</v>
      </c>
      <c r="F14" s="49" t="s">
        <v>580</v>
      </c>
    </row>
    <row r="15" spans="2:16" ht="15.75" thickBot="1">
      <c r="B15" s="178" t="s">
        <v>378</v>
      </c>
      <c r="C15" s="63">
        <v>32</v>
      </c>
      <c r="F15" s="100"/>
    </row>
    <row r="16" spans="2:16">
      <c r="B16" s="197" t="s">
        <v>379</v>
      </c>
      <c r="C16" s="179">
        <v>18</v>
      </c>
    </row>
    <row r="17" spans="2:11">
      <c r="B17" s="244" t="s">
        <v>95</v>
      </c>
      <c r="C17" s="247"/>
    </row>
    <row r="18" spans="2:11" ht="15.75" thickBot="1">
      <c r="B18" s="178" t="s">
        <v>201</v>
      </c>
      <c r="C18" s="63">
        <v>2</v>
      </c>
    </row>
    <row r="19" spans="2:11" ht="15.75" thickBot="1">
      <c r="B19" s="85" t="s">
        <v>84</v>
      </c>
      <c r="C19" s="64">
        <v>58</v>
      </c>
      <c r="J19" s="1507"/>
      <c r="K19" s="1507"/>
    </row>
    <row r="20" spans="2:11" ht="15.75" thickBot="1">
      <c r="B20" s="178" t="s">
        <v>380</v>
      </c>
      <c r="C20" s="63">
        <v>15</v>
      </c>
      <c r="J20" s="1507"/>
      <c r="K20" s="1507"/>
    </row>
    <row r="21" spans="2:11" ht="15.75" thickBot="1">
      <c r="B21" s="178" t="s">
        <v>178</v>
      </c>
      <c r="C21" s="63">
        <v>8</v>
      </c>
      <c r="J21" s="152"/>
      <c r="K21" s="152"/>
    </row>
    <row r="22" spans="2:11" ht="15.75" thickBot="1">
      <c r="B22" s="178" t="s">
        <v>381</v>
      </c>
      <c r="C22" s="63">
        <v>6</v>
      </c>
    </row>
    <row r="23" spans="2:11" ht="15.75" thickBot="1">
      <c r="B23" s="178" t="s">
        <v>382</v>
      </c>
      <c r="C23" s="63">
        <v>29</v>
      </c>
    </row>
    <row r="24" spans="2:11">
      <c r="B24" s="196" t="s">
        <v>58</v>
      </c>
      <c r="C24" s="65">
        <f>C19+C8</f>
        <v>415</v>
      </c>
    </row>
    <row r="25" spans="2:11">
      <c r="B25" s="71" t="s">
        <v>202</v>
      </c>
    </row>
    <row r="27" spans="2:11">
      <c r="D27" s="116"/>
    </row>
    <row r="42" spans="5:5">
      <c r="E42" s="8"/>
    </row>
  </sheetData>
  <hyperlinks>
    <hyperlink ref="B25" r:id="rId1"/>
    <hyperlink ref="F14" r:id="rId2"/>
  </hyperlinks>
  <pageMargins left="0.7" right="0.7" top="0.78740157499999996" bottom="0.78740157499999996" header="0.3" footer="0.3"/>
  <pageSetup paperSize="9" orientation="portrait"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3:O32"/>
  <sheetViews>
    <sheetView showGridLines="0" zoomScale="112" zoomScaleNormal="112" workbookViewId="0">
      <selection activeCell="C29" sqref="C29"/>
    </sheetView>
  </sheetViews>
  <sheetFormatPr baseColWidth="10" defaultColWidth="11.42578125" defaultRowHeight="15"/>
  <cols>
    <col min="1" max="1" width="7.7109375" style="114" customWidth="1"/>
    <col min="2" max="2" width="17.42578125" style="114" customWidth="1"/>
    <col min="3" max="4" width="8.7109375" style="114" customWidth="1"/>
    <col min="5" max="6" width="11.42578125" style="114"/>
    <col min="7" max="7" width="18" style="114" bestFit="1" customWidth="1"/>
    <col min="8" max="8" width="11.42578125" style="114"/>
    <col min="9" max="9" width="21.85546875" style="114" customWidth="1"/>
    <col min="10" max="14" width="8.7109375" style="114" customWidth="1"/>
    <col min="15" max="15" width="18" style="114" customWidth="1"/>
    <col min="16" max="16384" width="11.42578125" style="114"/>
  </cols>
  <sheetData>
    <row r="3" spans="2:7" ht="15" customHeight="1">
      <c r="B3" s="105" t="s">
        <v>203</v>
      </c>
    </row>
    <row r="4" spans="2:7" ht="15" customHeight="1">
      <c r="B4" s="105"/>
    </row>
    <row r="5" spans="2:7" ht="15" customHeight="1">
      <c r="B5" s="105" t="s">
        <v>155</v>
      </c>
    </row>
    <row r="6" spans="2:7" ht="15" customHeight="1">
      <c r="B6" s="116" t="s">
        <v>127</v>
      </c>
    </row>
    <row r="7" spans="2:7" ht="15" customHeight="1">
      <c r="B7" s="281"/>
      <c r="C7" s="159">
        <v>2004</v>
      </c>
      <c r="D7" s="159">
        <v>2000</v>
      </c>
      <c r="E7" s="159" t="s">
        <v>204</v>
      </c>
      <c r="F7" s="159" t="s">
        <v>205</v>
      </c>
      <c r="G7" s="281"/>
    </row>
    <row r="8" spans="2:7" ht="15" customHeight="1" thickBot="1">
      <c r="B8" s="61" t="s">
        <v>73</v>
      </c>
      <c r="C8" s="201">
        <v>2748</v>
      </c>
      <c r="D8" s="73">
        <v>2700</v>
      </c>
      <c r="E8" s="73">
        <v>2245</v>
      </c>
      <c r="F8" s="73">
        <v>1950</v>
      </c>
      <c r="G8" s="61" t="s">
        <v>206</v>
      </c>
    </row>
    <row r="9" spans="2:7" ht="15" customHeight="1" thickBot="1">
      <c r="B9" s="106" t="s">
        <v>134</v>
      </c>
      <c r="C9" s="207">
        <v>214</v>
      </c>
      <c r="D9" s="72">
        <v>210</v>
      </c>
      <c r="E9" s="72">
        <v>227</v>
      </c>
      <c r="F9" s="72">
        <v>215</v>
      </c>
      <c r="G9" s="106" t="s">
        <v>134</v>
      </c>
    </row>
    <row r="10" spans="2:7" ht="15" customHeight="1" thickBot="1">
      <c r="B10" s="106" t="s">
        <v>207</v>
      </c>
      <c r="C10" s="111"/>
      <c r="D10" s="72">
        <v>2</v>
      </c>
      <c r="E10" s="72">
        <v>10</v>
      </c>
      <c r="F10" s="72">
        <v>32</v>
      </c>
      <c r="G10" s="106" t="s">
        <v>191</v>
      </c>
    </row>
    <row r="11" spans="2:7" ht="15" customHeight="1" thickBot="1">
      <c r="B11" s="106" t="s">
        <v>208</v>
      </c>
      <c r="C11" s="111"/>
      <c r="D11" s="72" t="s">
        <v>79</v>
      </c>
      <c r="E11" s="72">
        <v>141</v>
      </c>
      <c r="F11" s="72">
        <v>130</v>
      </c>
      <c r="G11" s="106" t="s">
        <v>191</v>
      </c>
    </row>
    <row r="12" spans="2:7" ht="15" customHeight="1" thickBot="1">
      <c r="B12" s="106" t="s">
        <v>209</v>
      </c>
      <c r="C12" s="111">
        <v>198</v>
      </c>
      <c r="D12" s="72">
        <v>170</v>
      </c>
      <c r="E12" s="72">
        <v>149</v>
      </c>
      <c r="F12" s="72">
        <v>67</v>
      </c>
      <c r="G12" s="106" t="s">
        <v>210</v>
      </c>
    </row>
    <row r="13" spans="2:7" ht="15" customHeight="1" thickBot="1">
      <c r="B13" s="106" t="s">
        <v>160</v>
      </c>
      <c r="C13" s="111">
        <v>207</v>
      </c>
      <c r="D13" s="72">
        <v>220</v>
      </c>
      <c r="E13" s="72">
        <v>229</v>
      </c>
      <c r="F13" s="72">
        <v>165</v>
      </c>
      <c r="G13" s="106" t="s">
        <v>211</v>
      </c>
    </row>
    <row r="14" spans="2:7" ht="15" customHeight="1" thickBot="1">
      <c r="B14" s="106" t="s">
        <v>137</v>
      </c>
      <c r="C14" s="111">
        <v>58</v>
      </c>
      <c r="D14" s="72">
        <v>60</v>
      </c>
      <c r="E14" s="72">
        <v>60</v>
      </c>
      <c r="F14" s="72">
        <v>49</v>
      </c>
      <c r="G14" s="106" t="s">
        <v>137</v>
      </c>
    </row>
    <row r="15" spans="2:7" ht="15" customHeight="1" thickBot="1">
      <c r="B15" s="106" t="s">
        <v>150</v>
      </c>
      <c r="C15" s="111"/>
      <c r="D15" s="72">
        <v>788</v>
      </c>
      <c r="E15" s="72">
        <v>724</v>
      </c>
      <c r="F15" s="72">
        <v>810</v>
      </c>
      <c r="G15" s="106" t="s">
        <v>212</v>
      </c>
    </row>
    <row r="16" spans="2:7" ht="15" customHeight="1" thickBot="1">
      <c r="B16" s="106" t="s">
        <v>192</v>
      </c>
      <c r="C16" s="111"/>
      <c r="D16" s="72">
        <v>430</v>
      </c>
      <c r="E16" s="72">
        <v>423</v>
      </c>
      <c r="F16" s="72">
        <v>225</v>
      </c>
      <c r="G16" s="106" t="s">
        <v>213</v>
      </c>
    </row>
    <row r="17" spans="2:15" ht="15" customHeight="1" thickBot="1">
      <c r="B17" s="106" t="s">
        <v>214</v>
      </c>
      <c r="C17" s="111">
        <v>256</v>
      </c>
      <c r="D17" s="72">
        <v>300</v>
      </c>
      <c r="E17" s="72">
        <v>282</v>
      </c>
      <c r="F17" s="72">
        <v>300</v>
      </c>
      <c r="G17" s="106" t="s">
        <v>215</v>
      </c>
    </row>
    <row r="18" spans="2:15" ht="15" customHeight="1">
      <c r="B18" s="115"/>
    </row>
    <row r="19" spans="2:15" ht="15" customHeight="1">
      <c r="I19" s="108" t="s">
        <v>155</v>
      </c>
    </row>
    <row r="20" spans="2:15" ht="15" customHeight="1">
      <c r="I20" s="116" t="s">
        <v>216</v>
      </c>
    </row>
    <row r="21" spans="2:15" ht="15" customHeight="1">
      <c r="I21" s="281"/>
      <c r="J21" s="159">
        <v>2008</v>
      </c>
      <c r="K21" s="159">
        <v>2006</v>
      </c>
      <c r="L21" s="159">
        <v>2000</v>
      </c>
      <c r="M21" s="159" t="s">
        <v>204</v>
      </c>
      <c r="N21" s="159" t="s">
        <v>205</v>
      </c>
      <c r="O21" s="281"/>
    </row>
    <row r="22" spans="2:15" ht="15" customHeight="1" thickBot="1">
      <c r="I22" s="61" t="s">
        <v>73</v>
      </c>
      <c r="J22" s="83">
        <v>962</v>
      </c>
      <c r="K22" s="73">
        <v>1078</v>
      </c>
      <c r="L22" s="73">
        <v>1282</v>
      </c>
      <c r="M22" s="73">
        <v>1670</v>
      </c>
      <c r="N22" s="73">
        <v>1350</v>
      </c>
      <c r="O22" s="61" t="s">
        <v>206</v>
      </c>
    </row>
    <row r="23" spans="2:15" ht="15" customHeight="1" thickBot="1">
      <c r="I23" s="106" t="s">
        <v>134</v>
      </c>
      <c r="J23" s="111">
        <v>10</v>
      </c>
      <c r="K23" s="72">
        <v>59</v>
      </c>
      <c r="L23" s="72">
        <v>395</v>
      </c>
      <c r="M23" s="72">
        <v>500</v>
      </c>
      <c r="N23" s="72">
        <v>340</v>
      </c>
      <c r="O23" s="106" t="s">
        <v>134</v>
      </c>
    </row>
    <row r="24" spans="2:15" ht="15" customHeight="1" thickBot="1">
      <c r="I24" s="106" t="s">
        <v>207</v>
      </c>
      <c r="J24" s="111"/>
      <c r="K24" s="72"/>
      <c r="L24" s="72"/>
      <c r="M24" s="72">
        <v>13</v>
      </c>
      <c r="N24" s="72">
        <v>38</v>
      </c>
      <c r="O24" s="106" t="s">
        <v>191</v>
      </c>
    </row>
    <row r="25" spans="2:15" ht="15" customHeight="1" thickBot="1">
      <c r="I25" s="106" t="s">
        <v>208</v>
      </c>
      <c r="J25" s="111"/>
      <c r="K25" s="72"/>
      <c r="L25" s="72"/>
      <c r="M25" s="72">
        <v>103</v>
      </c>
      <c r="N25" s="72">
        <v>110</v>
      </c>
      <c r="O25" s="106" t="s">
        <v>191</v>
      </c>
    </row>
    <row r="26" spans="2:15" ht="15" customHeight="1" thickBot="1">
      <c r="I26" s="106" t="s">
        <v>217</v>
      </c>
      <c r="J26" s="111">
        <v>13</v>
      </c>
      <c r="K26" s="72">
        <v>22</v>
      </c>
      <c r="L26" s="72"/>
      <c r="M26" s="72"/>
      <c r="N26" s="72"/>
      <c r="O26" s="106" t="s">
        <v>218</v>
      </c>
    </row>
    <row r="27" spans="2:15" ht="15" customHeight="1" thickBot="1">
      <c r="I27" s="106" t="s">
        <v>160</v>
      </c>
      <c r="J27" s="111">
        <v>86</v>
      </c>
      <c r="K27" s="72">
        <v>104</v>
      </c>
      <c r="L27" s="72">
        <v>146</v>
      </c>
      <c r="M27" s="72">
        <v>165</v>
      </c>
      <c r="N27" s="72">
        <v>105</v>
      </c>
      <c r="O27" s="106" t="s">
        <v>211</v>
      </c>
    </row>
    <row r="28" spans="2:15" ht="15" customHeight="1" thickBot="1">
      <c r="I28" s="106" t="s">
        <v>137</v>
      </c>
      <c r="J28" s="111">
        <v>31</v>
      </c>
      <c r="K28" s="72">
        <v>43</v>
      </c>
      <c r="L28" s="72">
        <v>49</v>
      </c>
      <c r="M28" s="72">
        <v>46</v>
      </c>
      <c r="N28" s="72">
        <v>42</v>
      </c>
      <c r="O28" s="106" t="s">
        <v>137</v>
      </c>
    </row>
    <row r="29" spans="2:15" ht="15" customHeight="1" thickBot="1">
      <c r="I29" s="106" t="s">
        <v>214</v>
      </c>
      <c r="J29" s="111">
        <v>33</v>
      </c>
      <c r="K29" s="72">
        <v>67</v>
      </c>
      <c r="L29" s="72">
        <v>56</v>
      </c>
      <c r="M29" s="72">
        <v>77</v>
      </c>
      <c r="N29" s="72">
        <v>78</v>
      </c>
      <c r="O29" s="106" t="s">
        <v>215</v>
      </c>
    </row>
    <row r="30" spans="2:15" ht="15" customHeight="1" thickBot="1">
      <c r="I30" s="106" t="s">
        <v>219</v>
      </c>
      <c r="J30" s="111">
        <v>344</v>
      </c>
      <c r="K30" s="72">
        <v>333</v>
      </c>
      <c r="L30" s="72">
        <v>286</v>
      </c>
      <c r="M30" s="72"/>
      <c r="N30" s="72"/>
      <c r="O30" s="106" t="s">
        <v>219</v>
      </c>
    </row>
    <row r="31" spans="2:15" ht="12" customHeight="1" thickBot="1">
      <c r="I31" s="106" t="s">
        <v>150</v>
      </c>
      <c r="J31" s="111">
        <v>445</v>
      </c>
      <c r="K31" s="72">
        <v>454</v>
      </c>
      <c r="L31" s="72">
        <v>349</v>
      </c>
      <c r="M31" s="72">
        <v>376</v>
      </c>
      <c r="N31" s="72">
        <v>501</v>
      </c>
      <c r="O31" s="106" t="s">
        <v>212</v>
      </c>
    </row>
    <row r="32" spans="2:15" ht="12" customHeight="1">
      <c r="I32" s="115" t="s">
        <v>220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2:J195"/>
  <sheetViews>
    <sheetView workbookViewId="0">
      <selection activeCell="G27" sqref="G27"/>
    </sheetView>
  </sheetViews>
  <sheetFormatPr baseColWidth="10" defaultRowHeight="15"/>
  <cols>
    <col min="1" max="1" width="11.42578125" style="114"/>
    <col min="2" max="2" width="25.140625" style="114" customWidth="1"/>
    <col min="3" max="3" width="11.42578125" style="114"/>
    <col min="4" max="4" width="21" style="114" customWidth="1"/>
    <col min="5" max="5" width="22.5703125" style="114" customWidth="1"/>
    <col min="6" max="6" width="11.42578125" style="114"/>
    <col min="7" max="7" width="29.5703125" style="114" customWidth="1"/>
    <col min="8" max="16384" width="11.42578125" style="114"/>
  </cols>
  <sheetData>
    <row r="2" spans="2:4" ht="15.75">
      <c r="B2" s="105" t="s">
        <v>1300</v>
      </c>
    </row>
    <row r="3" spans="2:4" ht="15.75">
      <c r="B3" s="105"/>
    </row>
    <row r="4" spans="2:4" ht="15.75">
      <c r="B4" s="105"/>
    </row>
    <row r="5" spans="2:4" ht="15.75">
      <c r="B5" s="190" t="s">
        <v>1979</v>
      </c>
    </row>
    <row r="6" spans="2:4" ht="15.75">
      <c r="B6" s="105"/>
    </row>
    <row r="7" spans="2:4">
      <c r="B7" s="16" t="s">
        <v>613</v>
      </c>
      <c r="C7" s="385">
        <v>59.1</v>
      </c>
      <c r="D7" s="386" t="s">
        <v>614</v>
      </c>
    </row>
    <row r="8" spans="2:4">
      <c r="B8" s="16" t="s">
        <v>615</v>
      </c>
      <c r="C8" s="898">
        <v>302100</v>
      </c>
      <c r="D8" s="386" t="s">
        <v>616</v>
      </c>
    </row>
    <row r="9" spans="2:4">
      <c r="B9" s="388" t="s">
        <v>617</v>
      </c>
      <c r="C9" s="389">
        <v>198</v>
      </c>
      <c r="D9" s="390" t="s">
        <v>618</v>
      </c>
    </row>
    <row r="10" spans="2:4" ht="15" customHeight="1">
      <c r="B10" s="391"/>
      <c r="C10" s="392"/>
      <c r="D10" s="386"/>
    </row>
    <row r="11" spans="2:4">
      <c r="B11" s="16" t="s">
        <v>619</v>
      </c>
      <c r="C11" s="393">
        <v>2110</v>
      </c>
      <c r="D11" s="386" t="s">
        <v>620</v>
      </c>
    </row>
    <row r="12" spans="2:4">
      <c r="B12" s="391" t="s">
        <v>621</v>
      </c>
      <c r="C12" s="392">
        <v>35710</v>
      </c>
      <c r="D12" s="386" t="s">
        <v>622</v>
      </c>
    </row>
    <row r="13" spans="2:4" ht="15" customHeight="1">
      <c r="B13" s="16" t="s">
        <v>623</v>
      </c>
      <c r="C13" s="393">
        <v>2749</v>
      </c>
      <c r="D13" s="386" t="s">
        <v>620</v>
      </c>
    </row>
    <row r="14" spans="2:4">
      <c r="B14" s="391" t="s">
        <v>624</v>
      </c>
      <c r="C14" s="392"/>
      <c r="D14" s="386"/>
    </row>
    <row r="15" spans="2:4" ht="15" customHeight="1">
      <c r="B15" s="391" t="s">
        <v>621</v>
      </c>
      <c r="C15" s="392">
        <v>46490</v>
      </c>
      <c r="D15" s="386" t="s">
        <v>625</v>
      </c>
    </row>
    <row r="16" spans="2:4">
      <c r="B16" s="394"/>
      <c r="C16" s="395"/>
      <c r="D16" s="390"/>
    </row>
    <row r="17" spans="2:5">
      <c r="B17" s="16" t="s">
        <v>626</v>
      </c>
      <c r="C17" s="385">
        <v>6.6</v>
      </c>
      <c r="D17" s="386" t="s">
        <v>627</v>
      </c>
    </row>
    <row r="18" spans="2:5">
      <c r="B18" s="16" t="s">
        <v>628</v>
      </c>
      <c r="C18" s="385">
        <v>7.3</v>
      </c>
      <c r="D18" s="386" t="s">
        <v>629</v>
      </c>
    </row>
    <row r="19" spans="2:5" ht="15" customHeight="1">
      <c r="B19" s="396"/>
      <c r="C19" s="392"/>
      <c r="D19" s="392"/>
    </row>
    <row r="20" spans="2:5">
      <c r="B20" s="397" t="s">
        <v>805</v>
      </c>
      <c r="C20" s="398"/>
      <c r="D20" s="398"/>
    </row>
    <row r="21" spans="2:5">
      <c r="B21" s="399" t="s">
        <v>1978</v>
      </c>
      <c r="C21" s="400"/>
      <c r="D21" s="400"/>
    </row>
    <row r="22" spans="2:5">
      <c r="E22" s="386"/>
    </row>
    <row r="23" spans="2:5">
      <c r="E23" s="398"/>
    </row>
    <row r="24" spans="2:5" ht="15.75">
      <c r="B24" s="1046" t="s">
        <v>847</v>
      </c>
      <c r="C24" s="95"/>
      <c r="D24" s="95"/>
      <c r="E24" s="95"/>
    </row>
    <row r="25" spans="2:5" ht="15.75">
      <c r="B25" s="444" t="s">
        <v>1301</v>
      </c>
      <c r="C25" s="95"/>
      <c r="D25" s="95"/>
      <c r="E25" s="95"/>
    </row>
    <row r="27" spans="2:5">
      <c r="B27" s="946"/>
      <c r="C27" s="946"/>
      <c r="D27" s="947"/>
      <c r="E27" s="946"/>
    </row>
    <row r="28" spans="2:5" ht="27.75">
      <c r="B28" s="948" t="s">
        <v>1302</v>
      </c>
      <c r="C28" s="950" t="s">
        <v>76</v>
      </c>
      <c r="D28" s="950" t="s">
        <v>90</v>
      </c>
      <c r="E28" s="950" t="s">
        <v>1057</v>
      </c>
    </row>
    <row r="29" spans="2:5">
      <c r="B29" s="548" t="s">
        <v>2147</v>
      </c>
      <c r="C29" s="749">
        <v>2823</v>
      </c>
      <c r="D29" s="749"/>
      <c r="E29" s="750"/>
    </row>
    <row r="30" spans="2:5">
      <c r="B30" s="548" t="s">
        <v>852</v>
      </c>
      <c r="C30" s="749">
        <v>2648</v>
      </c>
      <c r="D30" s="749">
        <v>1418</v>
      </c>
      <c r="E30" s="750">
        <v>1231</v>
      </c>
    </row>
    <row r="31" spans="2:5">
      <c r="B31" s="548">
        <v>2019</v>
      </c>
      <c r="C31" s="749">
        <v>2715</v>
      </c>
      <c r="D31" s="749">
        <v>1445</v>
      </c>
      <c r="E31" s="750">
        <v>1269</v>
      </c>
    </row>
    <row r="32" spans="2:5">
      <c r="B32" s="548">
        <v>2018</v>
      </c>
      <c r="C32" s="749">
        <v>2564</v>
      </c>
      <c r="D32" s="750">
        <v>1399</v>
      </c>
      <c r="E32" s="750">
        <v>1166</v>
      </c>
    </row>
    <row r="33" spans="2:9">
      <c r="B33" s="548">
        <v>2017</v>
      </c>
      <c r="C33" s="749">
        <v>2538</v>
      </c>
      <c r="D33" s="750">
        <v>1376</v>
      </c>
      <c r="E33" s="750">
        <v>1163</v>
      </c>
    </row>
    <row r="34" spans="2:9">
      <c r="B34" s="548">
        <v>2016</v>
      </c>
      <c r="C34" s="749">
        <v>2450</v>
      </c>
      <c r="D34" s="750">
        <v>1325</v>
      </c>
      <c r="E34" s="750">
        <v>1125</v>
      </c>
    </row>
    <row r="35" spans="2:9">
      <c r="B35" s="551">
        <v>2015</v>
      </c>
      <c r="C35" s="750">
        <v>2487</v>
      </c>
      <c r="D35" s="750">
        <v>1342</v>
      </c>
      <c r="E35" s="750">
        <v>1146</v>
      </c>
    </row>
    <row r="36" spans="2:9">
      <c r="B36" s="551">
        <v>2014</v>
      </c>
      <c r="C36" s="750">
        <v>2586</v>
      </c>
      <c r="D36" s="750">
        <v>1383</v>
      </c>
      <c r="E36" s="750">
        <v>1202</v>
      </c>
    </row>
    <row r="37" spans="2:9">
      <c r="B37" s="551">
        <v>2013</v>
      </c>
      <c r="C37" s="750">
        <v>2613</v>
      </c>
      <c r="D37" s="750">
        <v>1389</v>
      </c>
      <c r="E37" s="750">
        <v>1224.18</v>
      </c>
    </row>
    <row r="38" spans="2:9">
      <c r="B38" s="551">
        <v>2012</v>
      </c>
      <c r="C38" s="750">
        <v>2731</v>
      </c>
      <c r="D38" s="750">
        <v>1401</v>
      </c>
      <c r="E38" s="750">
        <v>1330</v>
      </c>
    </row>
    <row r="39" spans="2:9">
      <c r="B39" s="551">
        <v>2011</v>
      </c>
      <c r="C39" s="750">
        <v>2814</v>
      </c>
      <c r="D39" s="750">
        <v>1428</v>
      </c>
      <c r="E39" s="750">
        <v>1386</v>
      </c>
    </row>
    <row r="40" spans="2:9">
      <c r="B40" s="551">
        <v>2010</v>
      </c>
      <c r="C40" s="750">
        <v>2907</v>
      </c>
      <c r="D40" s="750">
        <v>1451</v>
      </c>
      <c r="E40" s="750">
        <v>1456</v>
      </c>
    </row>
    <row r="41" spans="2:9">
      <c r="B41" s="554" t="s">
        <v>1060</v>
      </c>
      <c r="C41" s="100"/>
      <c r="D41" s="100"/>
    </row>
    <row r="42" spans="2:9">
      <c r="B42" s="49" t="s">
        <v>854</v>
      </c>
    </row>
    <row r="45" spans="2:9" ht="15.75">
      <c r="B45" s="105" t="s">
        <v>76</v>
      </c>
    </row>
    <row r="46" spans="2:9">
      <c r="B46" s="116" t="s">
        <v>66</v>
      </c>
    </row>
    <row r="47" spans="2:9">
      <c r="B47" s="1760"/>
      <c r="C47" s="1760"/>
      <c r="D47" s="1760"/>
      <c r="E47" s="1760"/>
      <c r="F47" s="951">
        <v>2010</v>
      </c>
      <c r="G47" s="951">
        <v>2000</v>
      </c>
      <c r="H47" s="951">
        <v>1990</v>
      </c>
      <c r="I47" s="951">
        <v>1982</v>
      </c>
    </row>
    <row r="48" spans="2:9">
      <c r="B48" s="1761" t="s">
        <v>943</v>
      </c>
      <c r="C48" s="1761"/>
      <c r="D48" s="1761"/>
      <c r="E48" s="952"/>
      <c r="F48" s="953">
        <v>12724</v>
      </c>
      <c r="G48" s="954">
        <v>12693</v>
      </c>
      <c r="H48" s="954">
        <v>13671</v>
      </c>
      <c r="I48" s="954">
        <v>24996</v>
      </c>
    </row>
    <row r="49" spans="2:9">
      <c r="B49" s="1761" t="s">
        <v>640</v>
      </c>
      <c r="C49" s="1761"/>
      <c r="D49" s="1761"/>
      <c r="E49" s="1761"/>
      <c r="F49" s="953">
        <v>7282</v>
      </c>
      <c r="G49" s="954"/>
      <c r="H49" s="954"/>
      <c r="I49" s="954"/>
    </row>
    <row r="50" spans="2:9">
      <c r="B50" s="1761" t="s">
        <v>95</v>
      </c>
      <c r="C50" s="1761"/>
      <c r="D50" s="1761"/>
      <c r="E50" s="1761"/>
      <c r="F50" s="953">
        <v>5442</v>
      </c>
      <c r="G50" s="954"/>
      <c r="H50" s="954"/>
      <c r="I50" s="954"/>
    </row>
    <row r="51" spans="2:9">
      <c r="B51" s="952"/>
      <c r="C51" s="1759" t="s">
        <v>394</v>
      </c>
      <c r="D51" s="1759"/>
      <c r="E51" s="1759"/>
      <c r="F51" s="955">
        <v>4420</v>
      </c>
      <c r="G51" s="954"/>
      <c r="H51" s="954"/>
      <c r="I51" s="954"/>
    </row>
    <row r="52" spans="2:9">
      <c r="B52" s="952"/>
      <c r="C52" s="1759" t="s">
        <v>1303</v>
      </c>
      <c r="D52" s="1759"/>
      <c r="E52" s="1759"/>
      <c r="F52" s="955">
        <v>1022</v>
      </c>
      <c r="G52" s="954"/>
      <c r="H52" s="954"/>
      <c r="I52" s="954"/>
    </row>
    <row r="53" spans="2:9">
      <c r="B53" s="1761" t="s">
        <v>1304</v>
      </c>
      <c r="C53" s="1761"/>
      <c r="D53" s="1761"/>
      <c r="E53" s="1761"/>
      <c r="F53" s="953">
        <v>1597</v>
      </c>
      <c r="G53" s="954"/>
      <c r="H53" s="954"/>
      <c r="I53" s="954"/>
    </row>
    <row r="54" spans="2:9">
      <c r="B54" s="1761" t="s">
        <v>1305</v>
      </c>
      <c r="C54" s="1761"/>
      <c r="D54" s="1762"/>
      <c r="E54" s="1762"/>
      <c r="F54" s="953">
        <v>27577</v>
      </c>
      <c r="G54" s="954">
        <v>21520</v>
      </c>
      <c r="H54" s="954">
        <v>15582</v>
      </c>
      <c r="I54" s="954">
        <v>9142</v>
      </c>
    </row>
    <row r="55" spans="2:9">
      <c r="B55" s="956"/>
      <c r="C55" s="1759" t="s">
        <v>1306</v>
      </c>
      <c r="D55" s="1759"/>
      <c r="E55" s="1759"/>
      <c r="F55" s="955">
        <v>3596</v>
      </c>
      <c r="G55" s="832"/>
      <c r="H55" s="832"/>
      <c r="I55" s="832"/>
    </row>
    <row r="56" spans="2:9">
      <c r="B56" s="956"/>
      <c r="C56" s="1759" t="s">
        <v>61</v>
      </c>
      <c r="D56" s="1759"/>
      <c r="E56" s="1759"/>
      <c r="F56" s="955">
        <v>15890</v>
      </c>
      <c r="G56" s="832"/>
      <c r="H56" s="832"/>
      <c r="I56" s="832"/>
    </row>
    <row r="57" spans="2:9">
      <c r="B57" s="956"/>
      <c r="C57" s="1759" t="s">
        <v>85</v>
      </c>
      <c r="D57" s="1759"/>
      <c r="E57" s="1759"/>
      <c r="F57" s="955">
        <v>8092</v>
      </c>
      <c r="G57" s="832"/>
      <c r="H57" s="832"/>
      <c r="I57" s="832"/>
    </row>
    <row r="58" spans="2:9">
      <c r="B58" s="109" t="s">
        <v>1307</v>
      </c>
      <c r="C58" s="87"/>
      <c r="D58" s="87"/>
      <c r="E58" s="87"/>
      <c r="F58" s="87"/>
      <c r="G58" s="87"/>
      <c r="H58" s="87"/>
      <c r="I58" s="87"/>
    </row>
    <row r="59" spans="2:9">
      <c r="B59" s="957"/>
    </row>
    <row r="61" spans="2:9" ht="15.75">
      <c r="B61" s="105" t="s">
        <v>1308</v>
      </c>
    </row>
    <row r="62" spans="2:9">
      <c r="B62" s="116" t="s">
        <v>66</v>
      </c>
    </row>
    <row r="63" spans="2:9" ht="22.5">
      <c r="B63" s="958"/>
      <c r="C63" s="371" t="s">
        <v>4</v>
      </c>
      <c r="D63" s="371" t="s">
        <v>86</v>
      </c>
      <c r="E63" s="371" t="s">
        <v>1309</v>
      </c>
      <c r="F63" s="371" t="s">
        <v>1310</v>
      </c>
    </row>
    <row r="64" spans="2:9" ht="22.5">
      <c r="B64" s="959" t="s">
        <v>1311</v>
      </c>
      <c r="C64" s="960">
        <v>5834</v>
      </c>
      <c r="D64" s="961">
        <v>3337</v>
      </c>
      <c r="E64" s="961">
        <v>2037</v>
      </c>
      <c r="F64" s="961">
        <v>459</v>
      </c>
    </row>
    <row r="65" spans="2:6">
      <c r="B65" s="830" t="s">
        <v>73</v>
      </c>
      <c r="C65" s="834">
        <v>2752</v>
      </c>
      <c r="D65" s="835">
        <v>740</v>
      </c>
      <c r="E65" s="835">
        <v>1830</v>
      </c>
      <c r="F65" s="835">
        <v>182</v>
      </c>
    </row>
    <row r="66" spans="2:6">
      <c r="B66" s="830" t="s">
        <v>1312</v>
      </c>
      <c r="C66" s="834">
        <v>3082</v>
      </c>
      <c r="D66" s="835">
        <v>2597</v>
      </c>
      <c r="E66" s="835">
        <v>208</v>
      </c>
      <c r="F66" s="835">
        <v>278</v>
      </c>
    </row>
    <row r="67" spans="2:6">
      <c r="B67" s="962"/>
      <c r="C67" s="963"/>
      <c r="D67" s="964"/>
      <c r="E67" s="835"/>
      <c r="F67" s="835"/>
    </row>
    <row r="68" spans="2:6">
      <c r="B68" s="962" t="s">
        <v>81</v>
      </c>
      <c r="C68" s="963">
        <v>5031</v>
      </c>
      <c r="D68" s="964">
        <v>2573</v>
      </c>
      <c r="E68" s="964">
        <v>2163</v>
      </c>
      <c r="F68" s="964">
        <v>295</v>
      </c>
    </row>
    <row r="69" spans="2:6">
      <c r="B69" s="830"/>
      <c r="C69" s="963"/>
      <c r="D69" s="964"/>
      <c r="E69" s="835"/>
      <c r="F69" s="835"/>
    </row>
    <row r="70" spans="2:6">
      <c r="B70" s="962" t="s">
        <v>90</v>
      </c>
      <c r="C70" s="963">
        <v>19573</v>
      </c>
      <c r="D70" s="964">
        <v>18900</v>
      </c>
      <c r="E70" s="964">
        <v>415</v>
      </c>
      <c r="F70" s="964">
        <v>258</v>
      </c>
    </row>
    <row r="71" spans="2:6">
      <c r="B71" s="830" t="s">
        <v>92</v>
      </c>
      <c r="C71" s="834">
        <v>380</v>
      </c>
      <c r="D71" s="835">
        <v>252</v>
      </c>
      <c r="E71" s="835">
        <v>103</v>
      </c>
      <c r="F71" s="835">
        <v>24</v>
      </c>
    </row>
    <row r="72" spans="2:6">
      <c r="B72" s="830" t="s">
        <v>1313</v>
      </c>
      <c r="C72" s="834">
        <v>201</v>
      </c>
      <c r="D72" s="835">
        <v>200</v>
      </c>
      <c r="E72" s="965">
        <v>1</v>
      </c>
      <c r="F72" s="835">
        <v>0.1</v>
      </c>
    </row>
    <row r="73" spans="2:6">
      <c r="B73" s="830" t="s">
        <v>1314</v>
      </c>
      <c r="C73" s="834">
        <v>12970</v>
      </c>
      <c r="D73" s="835">
        <v>12922</v>
      </c>
      <c r="E73" s="835">
        <v>27</v>
      </c>
      <c r="F73" s="835">
        <v>22</v>
      </c>
    </row>
    <row r="74" spans="2:6">
      <c r="B74" s="830" t="s">
        <v>270</v>
      </c>
      <c r="C74" s="834">
        <v>3308</v>
      </c>
      <c r="D74" s="835">
        <v>2917</v>
      </c>
      <c r="E74" s="835">
        <v>217</v>
      </c>
      <c r="F74" s="835">
        <v>174</v>
      </c>
    </row>
    <row r="75" spans="2:6">
      <c r="B75" s="830" t="s">
        <v>94</v>
      </c>
      <c r="C75" s="834">
        <v>1654</v>
      </c>
      <c r="D75" s="835">
        <v>1609</v>
      </c>
      <c r="E75" s="964">
        <v>23</v>
      </c>
      <c r="F75" s="835">
        <v>22</v>
      </c>
    </row>
    <row r="76" spans="2:6">
      <c r="B76" s="830" t="s">
        <v>1315</v>
      </c>
      <c r="C76" s="834">
        <v>383</v>
      </c>
      <c r="D76" s="835">
        <v>334</v>
      </c>
      <c r="E76" s="835">
        <v>40</v>
      </c>
      <c r="F76" s="835">
        <v>9</v>
      </c>
    </row>
    <row r="77" spans="2:6">
      <c r="B77" s="830" t="s">
        <v>359</v>
      </c>
      <c r="C77" s="834">
        <v>676</v>
      </c>
      <c r="D77" s="835">
        <v>665</v>
      </c>
      <c r="E77" s="965">
        <v>5</v>
      </c>
      <c r="F77" s="835">
        <v>63</v>
      </c>
    </row>
    <row r="78" spans="2:6">
      <c r="B78" s="830"/>
      <c r="C78" s="963"/>
      <c r="D78" s="835"/>
      <c r="E78" s="835"/>
      <c r="F78" s="835"/>
    </row>
    <row r="79" spans="2:6" ht="22.5">
      <c r="B79" s="962" t="s">
        <v>1316</v>
      </c>
      <c r="C79" s="963">
        <v>5540</v>
      </c>
      <c r="D79" s="964">
        <v>5182</v>
      </c>
      <c r="E79" s="964">
        <v>281</v>
      </c>
      <c r="F79" s="964">
        <v>78</v>
      </c>
    </row>
    <row r="80" spans="2:6">
      <c r="B80" s="830" t="s">
        <v>1317</v>
      </c>
      <c r="C80" s="834">
        <v>105</v>
      </c>
      <c r="D80" s="835">
        <v>47</v>
      </c>
      <c r="E80" s="835">
        <v>44</v>
      </c>
      <c r="F80" s="835">
        <v>14</v>
      </c>
    </row>
    <row r="81" spans="2:10">
      <c r="B81" s="830" t="s">
        <v>93</v>
      </c>
      <c r="C81" s="834">
        <v>390</v>
      </c>
      <c r="D81" s="835">
        <v>293</v>
      </c>
      <c r="E81" s="835">
        <v>79</v>
      </c>
      <c r="F81" s="835">
        <v>18</v>
      </c>
    </row>
    <row r="82" spans="2:10">
      <c r="B82" s="830" t="s">
        <v>94</v>
      </c>
      <c r="C82" s="834">
        <v>116</v>
      </c>
      <c r="D82" s="835">
        <v>113</v>
      </c>
      <c r="E82" s="835">
        <v>2</v>
      </c>
      <c r="F82" s="965">
        <v>0.1</v>
      </c>
    </row>
    <row r="83" spans="2:10">
      <c r="B83" s="830" t="s">
        <v>1315</v>
      </c>
      <c r="C83" s="834">
        <v>34</v>
      </c>
      <c r="D83" s="835">
        <v>26</v>
      </c>
      <c r="E83" s="835">
        <v>8</v>
      </c>
      <c r="F83" s="965">
        <v>0.1</v>
      </c>
    </row>
    <row r="84" spans="2:10">
      <c r="B84" s="830" t="s">
        <v>359</v>
      </c>
      <c r="C84" s="834">
        <v>334</v>
      </c>
      <c r="D84" s="835">
        <v>331</v>
      </c>
      <c r="E84" s="835">
        <v>1.8</v>
      </c>
      <c r="F84" s="835">
        <v>1.6</v>
      </c>
    </row>
    <row r="85" spans="2:10">
      <c r="B85" s="830" t="s">
        <v>1318</v>
      </c>
      <c r="C85" s="834">
        <v>4166</v>
      </c>
      <c r="D85" s="835">
        <v>4159</v>
      </c>
      <c r="E85" s="835">
        <v>5</v>
      </c>
      <c r="F85" s="835">
        <v>2</v>
      </c>
    </row>
    <row r="86" spans="2:10">
      <c r="B86" s="830" t="s">
        <v>1319</v>
      </c>
      <c r="C86" s="834">
        <v>375</v>
      </c>
      <c r="D86" s="835">
        <v>192</v>
      </c>
      <c r="E86" s="835">
        <v>141</v>
      </c>
      <c r="F86" s="835">
        <v>41</v>
      </c>
    </row>
    <row r="87" spans="2:10">
      <c r="B87" s="830" t="s">
        <v>150</v>
      </c>
      <c r="C87" s="834">
        <v>21</v>
      </c>
      <c r="D87" s="835">
        <v>20</v>
      </c>
      <c r="E87" s="835">
        <v>0.2</v>
      </c>
      <c r="F87" s="835">
        <v>0.7</v>
      </c>
    </row>
    <row r="88" spans="2:10">
      <c r="B88" s="280" t="s">
        <v>1320</v>
      </c>
      <c r="C88" s="158"/>
      <c r="D88" s="966"/>
      <c r="E88" s="158"/>
      <c r="F88" s="158"/>
    </row>
    <row r="89" spans="2:10">
      <c r="B89" s="158"/>
      <c r="C89" s="158"/>
      <c r="D89" s="966"/>
      <c r="E89" s="158"/>
      <c r="F89" s="158"/>
      <c r="G89" s="375"/>
      <c r="H89" s="375"/>
      <c r="I89" s="375"/>
      <c r="J89" s="375"/>
    </row>
    <row r="90" spans="2:10">
      <c r="G90" s="375"/>
      <c r="H90" s="375"/>
      <c r="I90" s="375"/>
      <c r="J90" s="375"/>
    </row>
    <row r="91" spans="2:10" ht="15.75">
      <c r="B91" s="108" t="s">
        <v>2340</v>
      </c>
      <c r="G91" s="375"/>
      <c r="H91" s="375"/>
      <c r="I91" s="375"/>
      <c r="J91" s="375"/>
    </row>
    <row r="92" spans="2:10" ht="15.75">
      <c r="B92" s="108"/>
      <c r="G92" s="375"/>
      <c r="H92" s="375"/>
      <c r="I92" s="375"/>
      <c r="J92" s="375"/>
    </row>
    <row r="93" spans="2:10">
      <c r="B93" s="444" t="s">
        <v>683</v>
      </c>
      <c r="G93" s="724"/>
      <c r="H93" s="375"/>
      <c r="I93" s="375"/>
      <c r="J93" s="375"/>
    </row>
    <row r="94" spans="2:10">
      <c r="B94" s="444" t="s">
        <v>946</v>
      </c>
      <c r="C94" s="778"/>
      <c r="D94" s="778"/>
      <c r="E94" s="778"/>
      <c r="G94" s="724"/>
      <c r="H94" s="375"/>
      <c r="I94" s="375"/>
      <c r="J94" s="375"/>
    </row>
    <row r="95" spans="2:10">
      <c r="B95" s="1382" t="s">
        <v>2339</v>
      </c>
      <c r="C95" s="778"/>
      <c r="D95" s="778"/>
      <c r="E95" s="778"/>
      <c r="G95" s="724"/>
      <c r="H95" s="375"/>
      <c r="I95" s="375"/>
      <c r="J95" s="375"/>
    </row>
    <row r="96" spans="2:10" ht="15.75">
      <c r="B96" s="108"/>
      <c r="G96" s="375"/>
      <c r="H96" s="375"/>
      <c r="I96" s="375"/>
      <c r="J96" s="375"/>
    </row>
    <row r="97" spans="2:10">
      <c r="B97" s="967" t="s">
        <v>950</v>
      </c>
      <c r="C97" s="1765" t="s">
        <v>917</v>
      </c>
      <c r="D97" s="1765"/>
      <c r="G97" s="782"/>
      <c r="H97" s="1764"/>
      <c r="I97" s="1764"/>
      <c r="J97" s="375"/>
    </row>
    <row r="98" spans="2:10">
      <c r="B98" s="967" t="s">
        <v>1321</v>
      </c>
      <c r="C98" s="968" t="s">
        <v>820</v>
      </c>
      <c r="D98" s="968" t="s">
        <v>918</v>
      </c>
      <c r="G98" s="782"/>
      <c r="H98" s="1397"/>
      <c r="I98" s="1397"/>
      <c r="J98" s="375"/>
    </row>
    <row r="99" spans="2:10">
      <c r="B99" s="967"/>
      <c r="C99" s="968"/>
      <c r="D99" s="968"/>
      <c r="G99" s="782"/>
      <c r="H99" s="1397"/>
      <c r="I99" s="1397"/>
      <c r="J99" s="375"/>
    </row>
    <row r="100" spans="2:10">
      <c r="B100" s="969" t="s">
        <v>72</v>
      </c>
      <c r="C100" s="970">
        <v>8815</v>
      </c>
      <c r="D100" s="971">
        <v>100</v>
      </c>
      <c r="G100" s="724"/>
      <c r="H100" s="1580"/>
      <c r="I100" s="1581"/>
      <c r="J100" s="375"/>
    </row>
    <row r="101" spans="2:10">
      <c r="B101" s="548" t="s">
        <v>2330</v>
      </c>
      <c r="C101" s="710">
        <v>2661</v>
      </c>
      <c r="D101" s="972">
        <v>30.187180941576855</v>
      </c>
      <c r="G101" s="1582"/>
      <c r="H101" s="1580"/>
      <c r="I101" s="1583"/>
      <c r="J101" s="375"/>
    </row>
    <row r="102" spans="2:10">
      <c r="B102" s="551" t="s">
        <v>2331</v>
      </c>
      <c r="C102" s="713">
        <v>1181</v>
      </c>
      <c r="D102" s="972">
        <v>13.397617697107203</v>
      </c>
      <c r="G102" s="1582"/>
      <c r="H102" s="1580"/>
      <c r="I102" s="1583"/>
      <c r="J102" s="375"/>
    </row>
    <row r="103" spans="2:10">
      <c r="B103" s="551" t="s">
        <v>2332</v>
      </c>
      <c r="C103" s="713">
        <v>1106</v>
      </c>
      <c r="D103" s="972">
        <v>12.546795235394214</v>
      </c>
      <c r="G103" s="1582"/>
      <c r="H103" s="1580"/>
      <c r="I103" s="1583"/>
      <c r="J103" s="375"/>
    </row>
    <row r="104" spans="2:10">
      <c r="B104" s="551" t="s">
        <v>2333</v>
      </c>
      <c r="C104" s="713">
        <v>633</v>
      </c>
      <c r="D104" s="972">
        <v>7.180941576857629</v>
      </c>
      <c r="G104" s="1582"/>
      <c r="H104" s="1580"/>
      <c r="I104" s="1583"/>
      <c r="J104" s="375"/>
    </row>
    <row r="105" spans="2:10">
      <c r="B105" s="551" t="s">
        <v>2334</v>
      </c>
      <c r="C105" s="713">
        <v>447</v>
      </c>
      <c r="D105" s="972">
        <v>5.0709018718094159</v>
      </c>
      <c r="G105" s="1582"/>
      <c r="H105" s="1580"/>
      <c r="I105" s="1583"/>
      <c r="J105" s="375"/>
    </row>
    <row r="106" spans="2:10">
      <c r="B106" s="551" t="s">
        <v>2335</v>
      </c>
      <c r="C106" s="713">
        <v>402</v>
      </c>
      <c r="D106" s="972">
        <v>4.5604083947816223</v>
      </c>
      <c r="G106" s="1582"/>
      <c r="H106" s="1580"/>
      <c r="I106" s="1583"/>
      <c r="J106" s="375"/>
    </row>
    <row r="107" spans="2:10">
      <c r="B107" s="551" t="s">
        <v>2336</v>
      </c>
      <c r="C107" s="713">
        <v>342</v>
      </c>
      <c r="D107" s="972">
        <v>3.8797504254112307</v>
      </c>
      <c r="G107" s="1582"/>
      <c r="H107" s="1580"/>
      <c r="I107" s="1583"/>
      <c r="J107" s="375"/>
    </row>
    <row r="108" spans="2:10">
      <c r="B108" s="551" t="s">
        <v>2337</v>
      </c>
      <c r="C108" s="713">
        <v>304</v>
      </c>
      <c r="D108" s="972">
        <v>3.4486670448099828</v>
      </c>
      <c r="G108" s="1582"/>
      <c r="H108" s="1580"/>
      <c r="I108" s="1583"/>
      <c r="J108" s="375"/>
    </row>
    <row r="109" spans="2:10">
      <c r="B109" s="551" t="s">
        <v>2338</v>
      </c>
      <c r="C109" s="713">
        <v>1739</v>
      </c>
      <c r="D109" s="972">
        <v>19.727736812251841</v>
      </c>
      <c r="G109" s="1582"/>
      <c r="H109" s="1580"/>
      <c r="I109" s="1583"/>
      <c r="J109" s="375"/>
    </row>
    <row r="110" spans="2:10">
      <c r="B110" s="974"/>
      <c r="C110" s="975"/>
      <c r="D110" s="976"/>
      <c r="G110" s="375"/>
      <c r="H110" s="375"/>
      <c r="I110" s="375"/>
      <c r="J110" s="375"/>
    </row>
    <row r="111" spans="2:10">
      <c r="B111" s="974" t="s">
        <v>683</v>
      </c>
      <c r="C111" s="975"/>
      <c r="D111" s="976"/>
      <c r="G111" s="375"/>
      <c r="H111" s="375"/>
      <c r="I111" s="375"/>
      <c r="J111" s="375"/>
    </row>
    <row r="112" spans="2:10">
      <c r="B112" s="974" t="s">
        <v>1326</v>
      </c>
      <c r="C112" s="975"/>
      <c r="D112" s="976"/>
    </row>
    <row r="113" spans="2:10">
      <c r="B113" s="974" t="s">
        <v>1327</v>
      </c>
      <c r="C113" s="975"/>
      <c r="D113" s="976"/>
    </row>
    <row r="114" spans="2:10">
      <c r="B114" s="974"/>
      <c r="C114" s="975"/>
      <c r="D114" s="976"/>
    </row>
    <row r="115" spans="2:10">
      <c r="B115" s="967" t="s">
        <v>1328</v>
      </c>
      <c r="C115" s="1766" t="s">
        <v>917</v>
      </c>
      <c r="D115" s="1766"/>
    </row>
    <row r="116" spans="2:10">
      <c r="B116" s="967" t="s">
        <v>868</v>
      </c>
      <c r="C116" s="977" t="s">
        <v>820</v>
      </c>
      <c r="D116" s="968" t="s">
        <v>918</v>
      </c>
    </row>
    <row r="117" spans="2:10">
      <c r="B117" s="967"/>
      <c r="C117" s="977"/>
      <c r="D117" s="968"/>
    </row>
    <row r="118" spans="2:10">
      <c r="B118" s="969" t="s">
        <v>72</v>
      </c>
      <c r="C118" s="970">
        <v>15889.65</v>
      </c>
      <c r="D118" s="971">
        <v>100</v>
      </c>
    </row>
    <row r="119" spans="2:10">
      <c r="B119" s="590" t="s">
        <v>1322</v>
      </c>
      <c r="C119" s="710">
        <v>5125.91</v>
      </c>
      <c r="D119" s="972">
        <v>32.25942673375436</v>
      </c>
    </row>
    <row r="120" spans="2:10">
      <c r="B120" s="586" t="s">
        <v>1329</v>
      </c>
      <c r="C120" s="713">
        <v>3810.31</v>
      </c>
      <c r="D120" s="973">
        <v>23.979823344126522</v>
      </c>
    </row>
    <row r="121" spans="2:10">
      <c r="B121" s="586" t="s">
        <v>1330</v>
      </c>
      <c r="C121" s="713">
        <v>1711.53</v>
      </c>
      <c r="D121" s="973">
        <v>10.771351162549207</v>
      </c>
    </row>
    <row r="122" spans="2:10">
      <c r="B122" s="586" t="s">
        <v>1331</v>
      </c>
      <c r="C122" s="713">
        <v>1019.97</v>
      </c>
      <c r="D122" s="973">
        <v>6.4190841207956124</v>
      </c>
    </row>
    <row r="123" spans="2:10">
      <c r="B123" s="586" t="s">
        <v>1332</v>
      </c>
      <c r="C123" s="713">
        <v>826.24</v>
      </c>
      <c r="D123" s="973">
        <v>5.199862803774784</v>
      </c>
    </row>
    <row r="124" spans="2:10">
      <c r="B124" s="586" t="s">
        <v>1333</v>
      </c>
      <c r="C124" s="713">
        <v>3395.6900000000005</v>
      </c>
      <c r="D124" s="973">
        <v>21.370451834999514</v>
      </c>
    </row>
    <row r="125" spans="2:10">
      <c r="B125" s="974"/>
      <c r="C125" s="975"/>
      <c r="D125" s="976"/>
    </row>
    <row r="126" spans="2:10">
      <c r="B126" s="444" t="s">
        <v>683</v>
      </c>
      <c r="C126" s="449"/>
      <c r="D126" s="679"/>
    </row>
    <row r="127" spans="2:10">
      <c r="B127" s="444" t="s">
        <v>1334</v>
      </c>
      <c r="C127" s="449"/>
      <c r="D127" s="679"/>
      <c r="F127" s="375"/>
      <c r="G127" s="375"/>
      <c r="H127" s="375"/>
      <c r="I127" s="375"/>
      <c r="J127" s="375"/>
    </row>
    <row r="128" spans="2:10">
      <c r="B128" s="444" t="s">
        <v>1335</v>
      </c>
      <c r="C128" s="449"/>
      <c r="D128" s="679"/>
      <c r="F128" s="375"/>
      <c r="G128" s="375"/>
      <c r="H128" s="375"/>
      <c r="I128" s="375"/>
      <c r="J128" s="375"/>
    </row>
    <row r="129" spans="2:10">
      <c r="B129" s="10"/>
      <c r="C129" s="978"/>
      <c r="D129" s="979"/>
      <c r="F129" s="375"/>
      <c r="G129" s="375"/>
      <c r="H129" s="375"/>
      <c r="I129" s="375"/>
      <c r="J129" s="375"/>
    </row>
    <row r="130" spans="2:10">
      <c r="B130" s="967" t="s">
        <v>94</v>
      </c>
      <c r="C130" s="1766" t="s">
        <v>917</v>
      </c>
      <c r="D130" s="1766"/>
      <c r="F130" s="375"/>
      <c r="G130" s="782"/>
      <c r="H130" s="1763"/>
      <c r="I130" s="1763"/>
      <c r="J130" s="375"/>
    </row>
    <row r="131" spans="2:10">
      <c r="B131" s="980"/>
      <c r="C131" s="977" t="s">
        <v>820</v>
      </c>
      <c r="D131" s="968" t="s">
        <v>918</v>
      </c>
      <c r="F131" s="375"/>
      <c r="G131" s="1219"/>
      <c r="H131" s="1584"/>
      <c r="I131" s="1397"/>
      <c r="J131" s="375"/>
    </row>
    <row r="132" spans="2:10">
      <c r="B132" s="980"/>
      <c r="C132" s="977"/>
      <c r="D132" s="968"/>
      <c r="F132" s="375"/>
      <c r="G132" s="1219"/>
      <c r="H132" s="1584"/>
      <c r="I132" s="1397"/>
      <c r="J132" s="375"/>
    </row>
    <row r="133" spans="2:10">
      <c r="B133" s="969" t="s">
        <v>72</v>
      </c>
      <c r="C133" s="970">
        <v>3595.85</v>
      </c>
      <c r="D133" s="971">
        <v>100</v>
      </c>
      <c r="F133" s="375"/>
      <c r="G133" s="724"/>
      <c r="H133" s="1580"/>
      <c r="I133" s="1581"/>
      <c r="J133" s="375"/>
    </row>
    <row r="134" spans="2:10">
      <c r="B134" s="590" t="s">
        <v>1324</v>
      </c>
      <c r="C134" s="710">
        <v>1117.51</v>
      </c>
      <c r="D134" s="972">
        <v>31.077770207322331</v>
      </c>
      <c r="F134" s="375"/>
      <c r="G134" s="724"/>
      <c r="H134" s="1580"/>
      <c r="I134" s="1583"/>
      <c r="J134" s="375"/>
    </row>
    <row r="135" spans="2:10">
      <c r="B135" s="586" t="s">
        <v>1331</v>
      </c>
      <c r="C135" s="713">
        <v>996.33</v>
      </c>
      <c r="D135" s="973">
        <v>27.707774239748602</v>
      </c>
      <c r="F135" s="375"/>
      <c r="G135" s="724"/>
      <c r="H135" s="1580"/>
      <c r="I135" s="1583"/>
      <c r="J135" s="375"/>
    </row>
    <row r="136" spans="2:10">
      <c r="B136" s="586" t="s">
        <v>1336</v>
      </c>
      <c r="C136" s="713">
        <v>286.58999999999997</v>
      </c>
      <c r="D136" s="973">
        <v>7.9700209964264355</v>
      </c>
      <c r="F136" s="375"/>
      <c r="G136" s="724"/>
      <c r="H136" s="1580"/>
      <c r="I136" s="1583"/>
      <c r="J136" s="375"/>
    </row>
    <row r="137" spans="2:10">
      <c r="B137" s="586" t="s">
        <v>1323</v>
      </c>
      <c r="C137" s="713">
        <v>185.16</v>
      </c>
      <c r="D137" s="973">
        <v>5.1492692965501901</v>
      </c>
      <c r="F137" s="375"/>
      <c r="G137" s="724"/>
      <c r="H137" s="1580"/>
      <c r="I137" s="1583"/>
      <c r="J137" s="375"/>
    </row>
    <row r="138" spans="2:10">
      <c r="B138" s="586" t="s">
        <v>1337</v>
      </c>
      <c r="C138" s="713">
        <v>194.68</v>
      </c>
      <c r="D138" s="973">
        <v>5.4140189384985469</v>
      </c>
      <c r="F138" s="375"/>
      <c r="G138" s="724"/>
      <c r="H138" s="1580"/>
      <c r="I138" s="1583"/>
      <c r="J138" s="375"/>
    </row>
    <row r="139" spans="2:10">
      <c r="B139" s="586" t="s">
        <v>1325</v>
      </c>
      <c r="C139" s="713">
        <v>815.57999999999993</v>
      </c>
      <c r="D139" s="973">
        <v>22.681146321453895</v>
      </c>
      <c r="F139" s="375"/>
      <c r="G139" s="724"/>
      <c r="H139" s="1580"/>
      <c r="I139" s="1583"/>
      <c r="J139" s="375"/>
    </row>
    <row r="140" spans="2:10">
      <c r="F140" s="375"/>
      <c r="G140" s="375"/>
      <c r="H140" s="375"/>
      <c r="I140" s="375"/>
      <c r="J140" s="375"/>
    </row>
    <row r="141" spans="2:10">
      <c r="B141" s="109" t="s">
        <v>2341</v>
      </c>
      <c r="F141" s="375"/>
      <c r="G141" s="376"/>
      <c r="H141" s="375"/>
      <c r="I141" s="375"/>
      <c r="J141" s="375"/>
    </row>
    <row r="142" spans="2:10">
      <c r="F142" s="375"/>
      <c r="G142" s="375"/>
      <c r="H142" s="375"/>
      <c r="I142" s="375"/>
      <c r="J142" s="375"/>
    </row>
    <row r="144" spans="2:10" ht="18">
      <c r="B144" s="1625" t="s">
        <v>1338</v>
      </c>
    </row>
    <row r="146" spans="2:7">
      <c r="B146" s="605" t="s">
        <v>2342</v>
      </c>
      <c r="C146" s="606"/>
      <c r="D146" s="606"/>
      <c r="E146" s="606"/>
      <c r="F146" s="606"/>
      <c r="G146" s="607"/>
    </row>
    <row r="147" spans="2:7" ht="60">
      <c r="B147" s="608" t="s">
        <v>880</v>
      </c>
      <c r="C147" s="608"/>
      <c r="D147" s="637">
        <v>721636.55600000022</v>
      </c>
      <c r="E147" s="610" t="s">
        <v>881</v>
      </c>
      <c r="F147" s="638">
        <v>590542.25099999993</v>
      </c>
      <c r="G147" s="612" t="s">
        <v>2366</v>
      </c>
    </row>
    <row r="148" spans="2:7" ht="24">
      <c r="B148" s="613"/>
      <c r="C148" s="613"/>
      <c r="D148" s="636"/>
      <c r="E148" s="610" t="s">
        <v>1022</v>
      </c>
      <c r="F148" s="638">
        <v>89313.006999999969</v>
      </c>
      <c r="G148" s="612" t="s">
        <v>2367</v>
      </c>
    </row>
    <row r="149" spans="2:7" ht="48">
      <c r="B149" s="737" t="s">
        <v>883</v>
      </c>
      <c r="C149" s="737"/>
      <c r="D149" s="637">
        <v>163458.19300000006</v>
      </c>
      <c r="E149" s="610" t="s">
        <v>884</v>
      </c>
      <c r="F149" s="638">
        <v>145957.59400000004</v>
      </c>
      <c r="G149" s="612" t="s">
        <v>2368</v>
      </c>
    </row>
    <row r="150" spans="2:7" ht="36">
      <c r="B150" s="617"/>
      <c r="C150" s="617"/>
      <c r="D150" s="639"/>
      <c r="E150" s="610" t="s">
        <v>885</v>
      </c>
      <c r="F150" s="638">
        <v>17500.599000000006</v>
      </c>
      <c r="G150" s="612" t="s">
        <v>2369</v>
      </c>
    </row>
    <row r="151" spans="2:7" ht="36">
      <c r="B151" s="737" t="s">
        <v>2003</v>
      </c>
      <c r="C151" s="737"/>
      <c r="D151" s="637">
        <v>119029.66200000001</v>
      </c>
      <c r="E151" s="610" t="s">
        <v>2004</v>
      </c>
      <c r="F151" s="638">
        <v>104184.09500000003</v>
      </c>
      <c r="G151" s="612" t="s">
        <v>2370</v>
      </c>
    </row>
    <row r="152" spans="2:7">
      <c r="B152" s="617"/>
      <c r="C152" s="617"/>
      <c r="D152" s="639"/>
      <c r="E152" s="610" t="s">
        <v>2005</v>
      </c>
      <c r="F152" s="638">
        <v>14845.566999999994</v>
      </c>
      <c r="G152" s="612" t="s">
        <v>2371</v>
      </c>
    </row>
    <row r="153" spans="2:7" ht="36">
      <c r="B153" s="737" t="s">
        <v>886</v>
      </c>
      <c r="C153" s="737"/>
      <c r="D153" s="637">
        <v>16306.358</v>
      </c>
      <c r="E153" s="610" t="s">
        <v>887</v>
      </c>
      <c r="F153" s="638">
        <v>9039.2209999999923</v>
      </c>
      <c r="G153" s="612" t="s">
        <v>2372</v>
      </c>
    </row>
    <row r="154" spans="2:7" ht="36">
      <c r="B154" s="615"/>
      <c r="C154" s="615"/>
      <c r="D154" s="640"/>
      <c r="E154" s="620" t="s">
        <v>888</v>
      </c>
      <c r="F154" s="637">
        <v>7267.1369999999988</v>
      </c>
      <c r="G154" s="621" t="s">
        <v>2373</v>
      </c>
    </row>
    <row r="155" spans="2:7">
      <c r="B155" s="622" t="s">
        <v>4</v>
      </c>
      <c r="C155" s="623"/>
      <c r="D155" s="738">
        <v>1020430.7690000003</v>
      </c>
      <c r="E155" s="625"/>
      <c r="F155" s="644"/>
      <c r="G155" s="625"/>
    </row>
    <row r="156" spans="2:7" ht="15.75">
      <c r="B156" s="627"/>
      <c r="C156" s="627"/>
      <c r="D156" s="628"/>
      <c r="E156" s="629"/>
      <c r="F156" s="630"/>
      <c r="G156" s="631"/>
    </row>
    <row r="157" spans="2:7">
      <c r="B157" s="605" t="s">
        <v>2343</v>
      </c>
      <c r="C157" s="606"/>
      <c r="D157" s="632"/>
      <c r="E157" s="606"/>
      <c r="F157" s="632"/>
      <c r="G157" s="633"/>
    </row>
    <row r="158" spans="2:7" ht="48">
      <c r="B158" s="608" t="s">
        <v>880</v>
      </c>
      <c r="C158" s="608"/>
      <c r="D158" s="634">
        <v>298176.26499999961</v>
      </c>
      <c r="E158" s="610" t="s">
        <v>881</v>
      </c>
      <c r="F158" s="635">
        <v>238260.37800000006</v>
      </c>
      <c r="G158" s="612" t="s">
        <v>2374</v>
      </c>
    </row>
    <row r="159" spans="2:7" ht="24">
      <c r="B159" s="613"/>
      <c r="C159" s="613"/>
      <c r="D159" s="636"/>
      <c r="E159" s="610" t="s">
        <v>1022</v>
      </c>
      <c r="F159" s="635">
        <v>31632.794999999998</v>
      </c>
      <c r="G159" s="612" t="s">
        <v>2375</v>
      </c>
    </row>
    <row r="160" spans="2:7" ht="36">
      <c r="B160" s="615" t="s">
        <v>2003</v>
      </c>
      <c r="C160" s="615"/>
      <c r="D160" s="637">
        <v>182688.08200000002</v>
      </c>
      <c r="E160" s="610" t="s">
        <v>2004</v>
      </c>
      <c r="F160" s="638">
        <v>172638.69500000001</v>
      </c>
      <c r="G160" s="612" t="s">
        <v>2376</v>
      </c>
    </row>
    <row r="161" spans="2:7">
      <c r="B161" s="617"/>
      <c r="C161" s="617"/>
      <c r="D161" s="639"/>
      <c r="E161" s="610" t="s">
        <v>2005</v>
      </c>
      <c r="F161" s="638">
        <v>10049.386999999999</v>
      </c>
      <c r="G161" s="612" t="s">
        <v>2377</v>
      </c>
    </row>
    <row r="162" spans="2:7" ht="36">
      <c r="B162" s="615" t="s">
        <v>886</v>
      </c>
      <c r="C162" s="615"/>
      <c r="D162" s="637">
        <v>53718.701999999997</v>
      </c>
      <c r="E162" s="610" t="s">
        <v>887</v>
      </c>
      <c r="F162" s="638">
        <v>38144.469000000005</v>
      </c>
      <c r="G162" s="612" t="s">
        <v>2378</v>
      </c>
    </row>
    <row r="163" spans="2:7" ht="36">
      <c r="B163" s="617"/>
      <c r="C163" s="617"/>
      <c r="D163" s="639"/>
      <c r="E163" s="610" t="s">
        <v>888</v>
      </c>
      <c r="F163" s="638">
        <v>15574.233</v>
      </c>
      <c r="G163" s="612" t="s">
        <v>2379</v>
      </c>
    </row>
    <row r="164" spans="2:7" ht="48">
      <c r="B164" s="615" t="s">
        <v>883</v>
      </c>
      <c r="C164" s="615"/>
      <c r="D164" s="637">
        <v>21717.040999999997</v>
      </c>
      <c r="E164" s="610" t="s">
        <v>884</v>
      </c>
      <c r="F164" s="638">
        <v>16263.196999999995</v>
      </c>
      <c r="G164" s="612" t="s">
        <v>2380</v>
      </c>
    </row>
    <row r="165" spans="2:7" ht="36">
      <c r="B165" s="615"/>
      <c r="C165" s="615"/>
      <c r="D165" s="640"/>
      <c r="E165" s="620" t="s">
        <v>885</v>
      </c>
      <c r="F165" s="637">
        <v>5453.8439999999991</v>
      </c>
      <c r="G165" s="641" t="s">
        <v>2381</v>
      </c>
    </row>
    <row r="166" spans="2:7">
      <c r="B166" s="622" t="s">
        <v>4</v>
      </c>
      <c r="C166" s="623"/>
      <c r="D166" s="738">
        <v>556300.08999999962</v>
      </c>
      <c r="E166" s="643"/>
      <c r="F166" s="644"/>
      <c r="G166" s="625"/>
    </row>
    <row r="168" spans="2:7">
      <c r="B168" s="645" t="s">
        <v>2344</v>
      </c>
      <c r="C168" s="646"/>
      <c r="D168" s="607"/>
      <c r="E168" s="607"/>
      <c r="F168" s="607"/>
      <c r="G168" s="607"/>
    </row>
    <row r="169" spans="2:7">
      <c r="B169" s="647" t="s">
        <v>18</v>
      </c>
      <c r="C169" s="739">
        <v>417791.71299999993</v>
      </c>
      <c r="D169" s="650" t="s">
        <v>2346</v>
      </c>
      <c r="E169" s="650"/>
      <c r="F169" s="650"/>
      <c r="G169" s="650"/>
    </row>
    <row r="170" spans="2:7">
      <c r="B170" s="651" t="s">
        <v>15</v>
      </c>
      <c r="C170" s="739">
        <v>23800.962000000003</v>
      </c>
      <c r="D170" s="653" t="s">
        <v>2347</v>
      </c>
      <c r="E170" s="653"/>
      <c r="F170" s="653"/>
      <c r="G170" s="653"/>
    </row>
    <row r="171" spans="2:7">
      <c r="B171" s="651" t="s">
        <v>22</v>
      </c>
      <c r="C171" s="739">
        <v>21181.412999999993</v>
      </c>
      <c r="D171" s="653" t="s">
        <v>2348</v>
      </c>
      <c r="E171" s="653"/>
      <c r="F171" s="653"/>
      <c r="G171" s="653"/>
    </row>
    <row r="172" spans="2:7">
      <c r="B172" s="651" t="s">
        <v>9</v>
      </c>
      <c r="C172" s="739">
        <v>13523.098000000002</v>
      </c>
      <c r="D172" s="653" t="s">
        <v>2349</v>
      </c>
      <c r="E172" s="653"/>
      <c r="F172" s="653"/>
      <c r="G172" s="653"/>
    </row>
    <row r="173" spans="2:7">
      <c r="B173" s="651" t="s">
        <v>1339</v>
      </c>
      <c r="C173" s="739">
        <v>12623.793999999998</v>
      </c>
      <c r="D173" s="653" t="s">
        <v>2350</v>
      </c>
      <c r="E173" s="653"/>
      <c r="F173" s="653"/>
      <c r="G173" s="653"/>
    </row>
    <row r="174" spans="2:7">
      <c r="B174" s="651" t="s">
        <v>14</v>
      </c>
      <c r="C174" s="739">
        <v>10581.566000000001</v>
      </c>
      <c r="D174" s="653" t="s">
        <v>2351</v>
      </c>
      <c r="E174" s="653"/>
      <c r="F174" s="653"/>
      <c r="G174" s="653"/>
    </row>
    <row r="175" spans="2:7">
      <c r="B175" s="651" t="s">
        <v>20</v>
      </c>
      <c r="C175" s="739">
        <v>8892.0030000000042</v>
      </c>
      <c r="D175" s="653" t="s">
        <v>2352</v>
      </c>
      <c r="E175" s="653"/>
      <c r="F175" s="653"/>
      <c r="G175" s="653"/>
    </row>
    <row r="176" spans="2:7">
      <c r="B176" s="651" t="s">
        <v>39</v>
      </c>
      <c r="C176" s="739">
        <v>6693.5980000000009</v>
      </c>
      <c r="D176" s="653" t="s">
        <v>2353</v>
      </c>
      <c r="E176" s="653"/>
      <c r="F176" s="653"/>
      <c r="G176" s="653"/>
    </row>
    <row r="177" spans="2:7">
      <c r="B177" s="651" t="s">
        <v>12</v>
      </c>
      <c r="C177" s="739">
        <v>4799.9339999999993</v>
      </c>
      <c r="D177" s="653" t="s">
        <v>2354</v>
      </c>
      <c r="E177" s="653"/>
      <c r="F177" s="653"/>
      <c r="G177" s="653"/>
    </row>
    <row r="178" spans="2:7">
      <c r="B178" s="651" t="s">
        <v>31</v>
      </c>
      <c r="C178" s="739">
        <v>3978.6289999999999</v>
      </c>
      <c r="D178" s="653" t="s">
        <v>2355</v>
      </c>
      <c r="E178" s="653"/>
      <c r="F178" s="653"/>
      <c r="G178" s="653"/>
    </row>
    <row r="179" spans="2:7">
      <c r="B179" s="444" t="s">
        <v>1932</v>
      </c>
      <c r="C179" s="740">
        <v>32433.380000001285</v>
      </c>
      <c r="D179" s="656"/>
      <c r="E179" s="656"/>
      <c r="F179" s="656"/>
      <c r="G179" s="656"/>
    </row>
    <row r="180" spans="2:7">
      <c r="B180" s="657" t="s">
        <v>4</v>
      </c>
      <c r="C180" s="741">
        <v>556300.09000000125</v>
      </c>
      <c r="D180" s="666" t="s">
        <v>1340</v>
      </c>
      <c r="E180" s="645"/>
      <c r="F180" s="660"/>
      <c r="G180" s="660"/>
    </row>
    <row r="181" spans="2:7">
      <c r="C181" s="661"/>
    </row>
    <row r="182" spans="2:7">
      <c r="B182" s="645" t="s">
        <v>2345</v>
      </c>
      <c r="C182" s="662"/>
      <c r="D182" s="607"/>
      <c r="E182" s="607"/>
      <c r="F182" s="607"/>
      <c r="G182" s="607"/>
    </row>
    <row r="183" spans="2:7">
      <c r="B183" s="647" t="s">
        <v>14</v>
      </c>
      <c r="C183" s="739">
        <v>215767.77399999995</v>
      </c>
      <c r="D183" s="663" t="s">
        <v>2356</v>
      </c>
      <c r="E183" s="650"/>
      <c r="F183" s="650"/>
      <c r="G183" s="650"/>
    </row>
    <row r="184" spans="2:7">
      <c r="B184" s="651" t="s">
        <v>18</v>
      </c>
      <c r="C184" s="739">
        <v>202049.49000000005</v>
      </c>
      <c r="D184" s="664" t="s">
        <v>2357</v>
      </c>
      <c r="E184" s="653"/>
      <c r="F184" s="653"/>
      <c r="G184" s="653"/>
    </row>
    <row r="185" spans="2:7">
      <c r="B185" s="651" t="s">
        <v>15</v>
      </c>
      <c r="C185" s="739">
        <v>175595.71499999997</v>
      </c>
      <c r="D185" s="664" t="s">
        <v>2358</v>
      </c>
      <c r="E185" s="653"/>
      <c r="F185" s="653"/>
      <c r="G185" s="653"/>
    </row>
    <row r="186" spans="2:7">
      <c r="B186" s="651" t="s">
        <v>25</v>
      </c>
      <c r="C186" s="739">
        <v>55810.358</v>
      </c>
      <c r="D186" s="664" t="s">
        <v>2359</v>
      </c>
      <c r="E186" s="653"/>
      <c r="F186" s="653"/>
      <c r="G186" s="653"/>
    </row>
    <row r="187" spans="2:7">
      <c r="B187" s="651" t="s">
        <v>24</v>
      </c>
      <c r="C187" s="739">
        <v>55292.630999999994</v>
      </c>
      <c r="D187" s="664" t="s">
        <v>2360</v>
      </c>
      <c r="E187" s="653"/>
      <c r="F187" s="653"/>
      <c r="G187" s="653"/>
    </row>
    <row r="188" spans="2:7">
      <c r="B188" s="651" t="s">
        <v>9</v>
      </c>
      <c r="C188" s="739">
        <v>35884.246000000014</v>
      </c>
      <c r="D188" s="664" t="s">
        <v>2361</v>
      </c>
      <c r="E188" s="653"/>
      <c r="F188" s="653"/>
      <c r="G188" s="653"/>
    </row>
    <row r="189" spans="2:7">
      <c r="B189" s="651" t="s">
        <v>8</v>
      </c>
      <c r="C189" s="739">
        <v>29561.555</v>
      </c>
      <c r="D189" s="664" t="s">
        <v>2362</v>
      </c>
      <c r="E189" s="653"/>
      <c r="F189" s="653"/>
      <c r="G189" s="653"/>
    </row>
    <row r="190" spans="2:7">
      <c r="B190" s="651" t="s">
        <v>22</v>
      </c>
      <c r="C190" s="739">
        <v>27188.805</v>
      </c>
      <c r="D190" s="664" t="s">
        <v>2363</v>
      </c>
      <c r="E190" s="653"/>
      <c r="F190" s="653"/>
      <c r="G190" s="653"/>
    </row>
    <row r="191" spans="2:7">
      <c r="B191" s="651" t="s">
        <v>43</v>
      </c>
      <c r="C191" s="739">
        <v>18097.025999999998</v>
      </c>
      <c r="D191" s="664" t="s">
        <v>2364</v>
      </c>
      <c r="E191" s="653"/>
      <c r="F191" s="653"/>
      <c r="G191" s="653"/>
    </row>
    <row r="192" spans="2:7">
      <c r="B192" s="651" t="s">
        <v>835</v>
      </c>
      <c r="C192" s="739">
        <v>16185.001000000002</v>
      </c>
      <c r="D192" s="664" t="s">
        <v>2365</v>
      </c>
      <c r="E192" s="653"/>
      <c r="F192" s="653"/>
      <c r="G192" s="653"/>
    </row>
    <row r="193" spans="2:7">
      <c r="B193" s="444" t="s">
        <v>1932</v>
      </c>
      <c r="C193" s="740">
        <v>188998.1679999996</v>
      </c>
      <c r="D193" s="656"/>
      <c r="E193" s="656"/>
      <c r="F193" s="656"/>
      <c r="G193" s="656"/>
    </row>
    <row r="194" spans="2:7">
      <c r="B194" s="657" t="s">
        <v>4</v>
      </c>
      <c r="C194" s="741">
        <v>1020430.7689999996</v>
      </c>
      <c r="D194" s="666" t="s">
        <v>1341</v>
      </c>
      <c r="E194" s="645"/>
      <c r="F194" s="660"/>
      <c r="G194" s="660"/>
    </row>
    <row r="195" spans="2:7">
      <c r="B195" s="109" t="s">
        <v>2046</v>
      </c>
    </row>
  </sheetData>
  <mergeCells count="17">
    <mergeCell ref="H130:I130"/>
    <mergeCell ref="H97:I97"/>
    <mergeCell ref="C97:D97"/>
    <mergeCell ref="C115:D115"/>
    <mergeCell ref="C130:D130"/>
    <mergeCell ref="C57:E57"/>
    <mergeCell ref="C52:E52"/>
    <mergeCell ref="B47:E47"/>
    <mergeCell ref="B48:D48"/>
    <mergeCell ref="B49:E49"/>
    <mergeCell ref="B50:E50"/>
    <mergeCell ref="C51:E51"/>
    <mergeCell ref="B53:E53"/>
    <mergeCell ref="B54:C54"/>
    <mergeCell ref="D54:E54"/>
    <mergeCell ref="C55:E55"/>
    <mergeCell ref="C56:E56"/>
  </mergeCells>
  <hyperlinks>
    <hyperlink ref="B21" r:id="rId1" display="Source: Worldbank, 2017, World Development Indicators "/>
    <hyperlink ref="B42" r:id="rId2"/>
    <hyperlink ref="B58" r:id="rId3" display="http://dati-censimentoagricoltura.istat.it/"/>
    <hyperlink ref="B88" r:id="rId4"/>
    <hyperlink ref="B141" r:id="rId5" display="http://dati-censimentoagricoltura.istat.it/"/>
  </hyperlinks>
  <pageMargins left="0.7" right="0.7" top="0.78740157499999996" bottom="0.78740157499999996" header="0.3" footer="0.3"/>
  <drawing r:id="rId6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A2:S308"/>
  <sheetViews>
    <sheetView zoomScaleNormal="100" workbookViewId="0">
      <selection activeCell="H18" sqref="H18"/>
    </sheetView>
  </sheetViews>
  <sheetFormatPr baseColWidth="10" defaultColWidth="10.85546875" defaultRowHeight="15"/>
  <cols>
    <col min="1" max="1" width="10.85546875" style="1373"/>
    <col min="2" max="2" width="26.28515625" style="1373" customWidth="1"/>
    <col min="3" max="16384" width="10.85546875" style="1373"/>
  </cols>
  <sheetData>
    <row r="2" spans="2:9" ht="15.75">
      <c r="B2" s="105" t="s">
        <v>1438</v>
      </c>
    </row>
    <row r="3" spans="2:9" ht="15.75">
      <c r="B3" s="105"/>
    </row>
    <row r="4" spans="2:9" ht="15.75">
      <c r="B4" s="105"/>
    </row>
    <row r="5" spans="2:9" ht="15.75">
      <c r="B5" s="105" t="s">
        <v>1979</v>
      </c>
    </row>
    <row r="7" spans="2:9">
      <c r="B7" s="16" t="s">
        <v>894</v>
      </c>
      <c r="C7" s="385">
        <v>125.7</v>
      </c>
      <c r="D7" s="667" t="s">
        <v>614</v>
      </c>
      <c r="E7" s="393"/>
      <c r="F7" s="393"/>
      <c r="G7" s="393"/>
    </row>
    <row r="8" spans="2:9">
      <c r="B8" s="16" t="s">
        <v>615</v>
      </c>
      <c r="C8" s="393">
        <v>378000</v>
      </c>
      <c r="D8" s="667" t="s">
        <v>616</v>
      </c>
      <c r="E8" s="393"/>
      <c r="F8" s="393"/>
      <c r="G8" s="393"/>
    </row>
    <row r="9" spans="2:9" ht="25.5">
      <c r="B9" s="388" t="s">
        <v>895</v>
      </c>
      <c r="C9" s="389">
        <v>345</v>
      </c>
      <c r="D9" s="668" t="s">
        <v>618</v>
      </c>
      <c r="E9" s="393"/>
      <c r="F9" s="393"/>
      <c r="G9" s="393"/>
      <c r="H9" s="165"/>
    </row>
    <row r="10" spans="2:9">
      <c r="B10" s="391"/>
      <c r="C10" s="392"/>
      <c r="D10" s="667"/>
      <c r="E10" s="392"/>
      <c r="F10" s="392"/>
      <c r="G10" s="392"/>
      <c r="H10" s="165"/>
    </row>
    <row r="11" spans="2:9">
      <c r="B11" s="16" t="s">
        <v>1439</v>
      </c>
      <c r="C11" s="393">
        <v>5357</v>
      </c>
      <c r="D11" s="667" t="s">
        <v>620</v>
      </c>
      <c r="E11" s="393"/>
      <c r="F11" s="393"/>
      <c r="G11" s="393"/>
      <c r="H11" s="165"/>
    </row>
    <row r="12" spans="2:9">
      <c r="B12" s="391" t="s">
        <v>621</v>
      </c>
      <c r="C12" s="392">
        <v>42620</v>
      </c>
      <c r="D12" s="667" t="s">
        <v>622</v>
      </c>
      <c r="E12" s="392"/>
      <c r="F12" s="392"/>
      <c r="G12" s="392"/>
      <c r="H12" s="165"/>
      <c r="I12" s="392"/>
    </row>
    <row r="13" spans="2:9">
      <c r="B13" s="16" t="s">
        <v>623</v>
      </c>
      <c r="C13" s="393">
        <v>5601</v>
      </c>
      <c r="D13" s="667" t="s">
        <v>620</v>
      </c>
      <c r="E13" s="393"/>
      <c r="F13" s="393"/>
      <c r="G13" s="393"/>
      <c r="H13" s="165"/>
      <c r="I13" s="392"/>
    </row>
    <row r="14" spans="2:9">
      <c r="B14" s="391" t="s">
        <v>681</v>
      </c>
      <c r="C14" s="392"/>
      <c r="D14" s="667"/>
      <c r="E14" s="392"/>
      <c r="F14" s="392"/>
      <c r="G14" s="392"/>
      <c r="H14" s="165"/>
      <c r="I14" s="392"/>
    </row>
    <row r="15" spans="2:9" ht="25.5">
      <c r="B15" s="391" t="s">
        <v>621</v>
      </c>
      <c r="C15" s="392">
        <v>44570</v>
      </c>
      <c r="D15" s="667" t="s">
        <v>625</v>
      </c>
      <c r="E15" s="392"/>
      <c r="F15" s="392"/>
      <c r="G15" s="392"/>
      <c r="H15" s="165"/>
      <c r="I15" s="392"/>
    </row>
    <row r="16" spans="2:9">
      <c r="B16" s="394"/>
      <c r="C16" s="395"/>
      <c r="D16" s="668"/>
      <c r="E16" s="392"/>
      <c r="F16" s="392"/>
      <c r="G16" s="392"/>
      <c r="H16" s="165"/>
    </row>
    <row r="17" spans="1:12">
      <c r="B17" s="16" t="s">
        <v>626</v>
      </c>
      <c r="C17" s="385">
        <v>1.6</v>
      </c>
      <c r="D17" s="667" t="s">
        <v>627</v>
      </c>
      <c r="E17" s="393"/>
      <c r="F17" s="393"/>
      <c r="G17" s="393"/>
      <c r="H17" s="165"/>
    </row>
    <row r="18" spans="1:12" ht="25.5">
      <c r="B18" s="16" t="s">
        <v>626</v>
      </c>
      <c r="C18" s="385">
        <v>2.1</v>
      </c>
      <c r="D18" s="667" t="s">
        <v>629</v>
      </c>
      <c r="E18" s="393"/>
      <c r="F18" s="393"/>
      <c r="G18" s="393"/>
      <c r="H18" s="165"/>
    </row>
    <row r="19" spans="1:12">
      <c r="B19" s="396"/>
      <c r="C19" s="392"/>
      <c r="D19" s="392"/>
      <c r="E19" s="392"/>
      <c r="F19" s="392"/>
      <c r="G19" s="392"/>
      <c r="H19" s="669"/>
    </row>
    <row r="20" spans="1:12">
      <c r="B20" s="397" t="s">
        <v>682</v>
      </c>
      <c r="C20" s="398"/>
      <c r="D20" s="398"/>
      <c r="E20" s="398"/>
      <c r="F20" s="398"/>
      <c r="G20" s="398"/>
      <c r="H20" s="398"/>
    </row>
    <row r="21" spans="1:12">
      <c r="B21" s="399" t="s">
        <v>1978</v>
      </c>
      <c r="C21" s="400"/>
      <c r="D21" s="400"/>
      <c r="E21" s="400"/>
      <c r="F21" s="400"/>
      <c r="G21" s="400"/>
      <c r="H21" s="401"/>
    </row>
    <row r="24" spans="1:12" ht="15.75">
      <c r="B24" s="105" t="s">
        <v>1440</v>
      </c>
    </row>
    <row r="25" spans="1:12">
      <c r="B25" s="116" t="s">
        <v>1441</v>
      </c>
    </row>
    <row r="27" spans="1:12" ht="25.5" customHeight="1">
      <c r="A27" s="1008"/>
      <c r="B27" s="25"/>
      <c r="C27" s="25">
        <v>2019</v>
      </c>
      <c r="D27" s="25">
        <v>2018</v>
      </c>
      <c r="E27" s="25">
        <v>2017</v>
      </c>
      <c r="F27" s="25">
        <v>2016</v>
      </c>
      <c r="G27" s="25">
        <v>2015</v>
      </c>
      <c r="H27" s="25">
        <v>2014</v>
      </c>
      <c r="I27" s="25">
        <v>2013</v>
      </c>
      <c r="J27" s="25">
        <v>2012</v>
      </c>
      <c r="K27" s="25">
        <v>2011</v>
      </c>
      <c r="L27" s="25">
        <v>2010</v>
      </c>
    </row>
    <row r="28" spans="1:12" ht="21.75" customHeight="1" thickBot="1">
      <c r="B28" s="1009" t="s">
        <v>1442</v>
      </c>
      <c r="C28" s="1010">
        <v>8894</v>
      </c>
      <c r="D28" s="1011">
        <v>9056</v>
      </c>
      <c r="E28" s="1009">
        <v>9274</v>
      </c>
      <c r="F28" s="1009">
        <v>9202.5</v>
      </c>
      <c r="G28" s="1009">
        <v>8797.9</v>
      </c>
      <c r="H28" s="1009">
        <v>8363.9</v>
      </c>
      <c r="I28" s="1009">
        <v>8467</v>
      </c>
      <c r="J28" s="1009">
        <v>8525</v>
      </c>
      <c r="K28" s="1009">
        <v>8246</v>
      </c>
      <c r="L28" s="1009">
        <v>8121.4</v>
      </c>
    </row>
    <row r="29" spans="1:12" ht="21" customHeight="1" thickBot="1">
      <c r="B29" s="1009" t="s">
        <v>1253</v>
      </c>
      <c r="C29" s="1010">
        <v>326</v>
      </c>
      <c r="D29" s="1011">
        <v>333</v>
      </c>
      <c r="E29" s="1009">
        <v>344</v>
      </c>
      <c r="F29" s="1009">
        <v>352.9</v>
      </c>
      <c r="G29" s="1009">
        <v>352.9</v>
      </c>
      <c r="H29" s="1009">
        <v>343.7</v>
      </c>
      <c r="I29" s="1009">
        <v>349</v>
      </c>
      <c r="J29" s="1009">
        <v>345</v>
      </c>
      <c r="K29" s="1009">
        <v>338</v>
      </c>
      <c r="L29" s="1009">
        <v>351.2</v>
      </c>
    </row>
    <row r="30" spans="1:12">
      <c r="B30" s="280" t="s">
        <v>2159</v>
      </c>
    </row>
    <row r="32" spans="1:12">
      <c r="B32" s="20"/>
      <c r="C32" s="20"/>
      <c r="D32" s="20"/>
      <c r="E32" s="20"/>
      <c r="F32" s="20"/>
      <c r="G32" s="20"/>
      <c r="H32" s="20"/>
      <c r="I32" s="20"/>
    </row>
    <row r="34" spans="2:17" ht="15.75">
      <c r="B34" s="105" t="s">
        <v>1443</v>
      </c>
    </row>
    <row r="35" spans="2:17">
      <c r="B35" s="116" t="s">
        <v>1444</v>
      </c>
    </row>
    <row r="36" spans="2:17">
      <c r="B36" s="25"/>
      <c r="C36" s="25">
        <v>2021</v>
      </c>
      <c r="D36" s="25">
        <v>2020</v>
      </c>
      <c r="E36" s="25">
        <v>2019</v>
      </c>
      <c r="F36" s="25">
        <v>2018</v>
      </c>
      <c r="G36" s="25">
        <v>2017</v>
      </c>
      <c r="H36" s="25">
        <v>2016</v>
      </c>
      <c r="I36" s="25">
        <v>2015</v>
      </c>
      <c r="J36" s="25">
        <v>2014</v>
      </c>
      <c r="K36" s="25">
        <v>2013</v>
      </c>
      <c r="L36" s="25">
        <v>2012</v>
      </c>
      <c r="M36" s="25">
        <v>2011</v>
      </c>
      <c r="O36" s="186"/>
      <c r="P36" s="1492"/>
      <c r="Q36" s="1494"/>
    </row>
    <row r="37" spans="2:17" ht="15.75" thickBot="1">
      <c r="B37" s="1009" t="s">
        <v>1445</v>
      </c>
      <c r="C37" s="1012">
        <v>26.174588509051091</v>
      </c>
      <c r="D37" s="1013">
        <v>27.56693341817321</v>
      </c>
      <c r="E37" s="234">
        <v>27.784607819031226</v>
      </c>
      <c r="F37" s="234">
        <v>26.5</v>
      </c>
      <c r="G37" s="234">
        <v>28.8</v>
      </c>
      <c r="H37" s="234">
        <v>32.049421177470172</v>
      </c>
      <c r="I37" s="234">
        <v>27.514652646732735</v>
      </c>
      <c r="J37" s="234">
        <v>28.467942906445579</v>
      </c>
      <c r="K37" s="234">
        <v>28.950243132733029</v>
      </c>
      <c r="L37" s="234">
        <v>37.187477195971574</v>
      </c>
      <c r="M37" s="234">
        <v>32.593720171984508</v>
      </c>
      <c r="O37" s="1495"/>
      <c r="P37" s="1495"/>
      <c r="Q37" s="1494"/>
    </row>
    <row r="38" spans="2:17" ht="15.75" thickBot="1">
      <c r="B38" s="1009" t="s">
        <v>1446</v>
      </c>
      <c r="C38" s="1010">
        <v>3399.5555555555557</v>
      </c>
      <c r="D38" s="1011">
        <v>3359.0308370044054</v>
      </c>
      <c r="E38" s="1009">
        <v>3390</v>
      </c>
      <c r="F38" s="1009">
        <v>3460</v>
      </c>
      <c r="G38" s="1009">
        <v>3651.0729613733906</v>
      </c>
      <c r="H38" s="1009">
        <v>3852</v>
      </c>
      <c r="I38" s="1009">
        <v>3824</v>
      </c>
      <c r="J38" s="1009">
        <v>3861</v>
      </c>
      <c r="K38" s="1009">
        <v>3753.688524590164</v>
      </c>
      <c r="L38" s="1009">
        <v>3672.4696356275299</v>
      </c>
      <c r="M38" s="1009">
        <v>3587.5502008032126</v>
      </c>
      <c r="O38" s="186"/>
      <c r="P38" s="1493"/>
      <c r="Q38" s="1494"/>
    </row>
    <row r="39" spans="2:17">
      <c r="B39" s="49" t="s">
        <v>1447</v>
      </c>
      <c r="O39" s="186"/>
      <c r="P39" s="186"/>
      <c r="Q39" s="1494"/>
    </row>
    <row r="40" spans="2:17">
      <c r="O40" s="1415"/>
      <c r="P40" s="1415"/>
      <c r="Q40" s="1494"/>
    </row>
    <row r="41" spans="2:17" ht="15.75">
      <c r="B41" s="105" t="s">
        <v>1448</v>
      </c>
      <c r="O41" s="186"/>
      <c r="P41" s="186"/>
      <c r="Q41" s="1494"/>
    </row>
    <row r="42" spans="2:17">
      <c r="B42" s="116" t="s">
        <v>1444</v>
      </c>
      <c r="M42" s="735"/>
      <c r="N42" s="735"/>
      <c r="O42" s="1498"/>
      <c r="P42" s="186"/>
      <c r="Q42" s="1494"/>
    </row>
    <row r="43" spans="2:17">
      <c r="B43" s="25"/>
      <c r="C43" s="25">
        <v>2021</v>
      </c>
      <c r="D43" s="25">
        <v>2020</v>
      </c>
      <c r="E43" s="25">
        <v>2019</v>
      </c>
      <c r="F43" s="25">
        <v>2018</v>
      </c>
      <c r="G43" s="25">
        <v>2017</v>
      </c>
      <c r="H43" s="25">
        <v>2016</v>
      </c>
      <c r="I43" s="25">
        <v>2015</v>
      </c>
      <c r="M43" s="1497"/>
      <c r="N43" s="1497"/>
      <c r="O43" s="1497"/>
      <c r="P43" s="1493"/>
      <c r="Q43" s="1494"/>
    </row>
    <row r="44" spans="2:17" ht="15.75" thickBot="1">
      <c r="B44" s="1009" t="s">
        <v>1445</v>
      </c>
      <c r="C44" s="1012">
        <v>11.532012455942239</v>
      </c>
      <c r="D44" s="1013">
        <v>11.663072420593675</v>
      </c>
      <c r="E44" s="234">
        <v>10.933530038521432</v>
      </c>
      <c r="F44" s="234">
        <v>10.5</v>
      </c>
      <c r="G44" s="234">
        <v>11.885475366513985</v>
      </c>
      <c r="H44" s="234">
        <v>12.050837257053844</v>
      </c>
      <c r="I44" s="234">
        <v>11.3120968735942</v>
      </c>
      <c r="M44" s="1496"/>
      <c r="N44" s="1496"/>
      <c r="O44" s="1496"/>
      <c r="P44" s="186"/>
      <c r="Q44" s="1494"/>
    </row>
    <row r="45" spans="2:17" ht="15.75" thickBot="1">
      <c r="B45" s="1009" t="s">
        <v>1446</v>
      </c>
      <c r="C45" s="1010">
        <v>1497.7777777777778</v>
      </c>
      <c r="D45" s="1011">
        <v>1421.1453744493392</v>
      </c>
      <c r="E45" s="1009">
        <v>1334</v>
      </c>
      <c r="F45" s="1009">
        <v>1373</v>
      </c>
      <c r="G45" s="1009">
        <v>1506.0085836909871</v>
      </c>
      <c r="H45" s="1009">
        <v>1448.5106382978722</v>
      </c>
      <c r="I45" s="1009">
        <v>1519.327731092437</v>
      </c>
      <c r="M45" s="184"/>
      <c r="N45" s="184"/>
      <c r="O45" s="184"/>
      <c r="P45" s="1415"/>
      <c r="Q45" s="1494"/>
    </row>
    <row r="46" spans="2:17">
      <c r="B46" s="49" t="s">
        <v>2158</v>
      </c>
      <c r="K46" s="1014"/>
      <c r="Q46" s="186"/>
    </row>
    <row r="49" spans="2:19" ht="15.75">
      <c r="B49" s="105" t="s">
        <v>126</v>
      </c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</row>
    <row r="50" spans="2:19">
      <c r="B50" s="116" t="s">
        <v>66</v>
      </c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</row>
    <row r="51" spans="2:19">
      <c r="B51" s="25"/>
      <c r="C51" s="1767" t="s">
        <v>66</v>
      </c>
      <c r="D51" s="1767"/>
      <c r="E51" s="1767"/>
      <c r="F51" s="1767"/>
      <c r="G51" s="1767"/>
      <c r="H51" s="1767"/>
      <c r="I51" s="1767"/>
      <c r="J51" s="1767"/>
      <c r="K51" s="1767"/>
      <c r="L51" s="1767"/>
      <c r="M51" s="1767"/>
      <c r="P51" s="431"/>
      <c r="Q51" s="431"/>
      <c r="R51" s="431"/>
    </row>
    <row r="52" spans="2:19">
      <c r="B52" s="25"/>
      <c r="C52" s="1015">
        <v>2019</v>
      </c>
      <c r="D52" s="1015">
        <v>2018</v>
      </c>
      <c r="E52" s="1015">
        <v>2017</v>
      </c>
      <c r="F52" s="1015">
        <v>2016</v>
      </c>
      <c r="G52" s="1015">
        <v>2015</v>
      </c>
      <c r="H52" s="1015">
        <v>2014</v>
      </c>
      <c r="I52" s="1015">
        <v>2013</v>
      </c>
      <c r="J52" s="25">
        <v>2012</v>
      </c>
      <c r="K52" s="25">
        <v>2011</v>
      </c>
      <c r="L52" s="25">
        <v>2010</v>
      </c>
      <c r="M52" s="1468">
        <v>2009</v>
      </c>
      <c r="P52" s="300"/>
      <c r="Q52" s="300"/>
      <c r="R52" s="300"/>
    </row>
    <row r="53" spans="2:19" ht="15.75" thickBot="1">
      <c r="B53" s="1473" t="s">
        <v>73</v>
      </c>
      <c r="C53" s="1016">
        <v>13800</v>
      </c>
      <c r="D53" s="1016">
        <v>14170</v>
      </c>
      <c r="E53" s="1017">
        <v>14460</v>
      </c>
      <c r="F53" s="1017">
        <v>14590</v>
      </c>
      <c r="G53" s="1018">
        <v>14820</v>
      </c>
      <c r="H53" s="1018">
        <v>15090</v>
      </c>
      <c r="I53" s="1018">
        <v>15380</v>
      </c>
      <c r="J53" s="1018">
        <v>15550</v>
      </c>
      <c r="K53" s="1018">
        <v>15780</v>
      </c>
      <c r="L53" s="1018">
        <v>16200</v>
      </c>
      <c r="M53" s="1018" t="s">
        <v>79</v>
      </c>
      <c r="P53" s="1048"/>
      <c r="Q53" s="1048"/>
      <c r="R53" s="1048"/>
      <c r="S53" s="416"/>
    </row>
    <row r="54" spans="2:19" ht="15.75" thickBot="1">
      <c r="B54" s="106" t="s">
        <v>136</v>
      </c>
      <c r="C54" s="1019">
        <v>4490</v>
      </c>
      <c r="D54" s="1019">
        <v>4663</v>
      </c>
      <c r="E54" s="1020">
        <v>4758</v>
      </c>
      <c r="F54" s="1020">
        <v>4801</v>
      </c>
      <c r="G54" s="1009">
        <v>4990</v>
      </c>
      <c r="H54" s="1009">
        <v>5007</v>
      </c>
      <c r="I54" s="1009">
        <v>5096</v>
      </c>
      <c r="J54" s="1009">
        <v>5230</v>
      </c>
      <c r="K54" s="1009">
        <v>5233</v>
      </c>
      <c r="L54" s="1009">
        <v>5331</v>
      </c>
      <c r="M54" s="1009">
        <v>5420</v>
      </c>
      <c r="P54" s="1024"/>
      <c r="Q54" s="1024"/>
      <c r="R54" s="1024"/>
    </row>
    <row r="55" spans="2:19" ht="15.75" thickBot="1">
      <c r="B55" s="106" t="s">
        <v>1449</v>
      </c>
      <c r="C55" s="1019" t="s">
        <v>79</v>
      </c>
      <c r="D55" s="1019" t="s">
        <v>79</v>
      </c>
      <c r="E55" s="1020" t="s">
        <v>79</v>
      </c>
      <c r="F55" s="1020">
        <v>2503</v>
      </c>
      <c r="G55" s="1009" t="s">
        <v>79</v>
      </c>
      <c r="H55" s="1009">
        <v>2627</v>
      </c>
      <c r="I55" s="1009">
        <v>2695</v>
      </c>
      <c r="J55" s="1009" t="s">
        <v>79</v>
      </c>
      <c r="K55" s="1009" t="s">
        <v>79</v>
      </c>
      <c r="L55" s="1009" t="s">
        <v>79</v>
      </c>
      <c r="M55" s="1009" t="s">
        <v>79</v>
      </c>
      <c r="P55" s="1024"/>
      <c r="Q55" s="1024"/>
      <c r="R55" s="1024"/>
    </row>
    <row r="56" spans="2:19" ht="15.75" thickBot="1">
      <c r="B56" s="106" t="s">
        <v>1450</v>
      </c>
      <c r="C56" s="1019" t="s">
        <v>79</v>
      </c>
      <c r="D56" s="1019" t="s">
        <v>79</v>
      </c>
      <c r="E56" s="1020" t="s">
        <v>79</v>
      </c>
      <c r="F56" s="1020">
        <v>734</v>
      </c>
      <c r="G56" s="1009">
        <v>746</v>
      </c>
      <c r="H56" s="1009">
        <v>728</v>
      </c>
      <c r="I56" s="1009">
        <v>728</v>
      </c>
      <c r="J56" s="1009" t="s">
        <v>79</v>
      </c>
      <c r="K56" s="1009" t="s">
        <v>79</v>
      </c>
      <c r="L56" s="1009" t="s">
        <v>79</v>
      </c>
      <c r="M56" s="1009" t="s">
        <v>79</v>
      </c>
      <c r="P56" s="1024"/>
      <c r="Q56" s="1024"/>
      <c r="R56" s="1024"/>
    </row>
    <row r="57" spans="2:19" ht="15.75" thickBot="1">
      <c r="B57" s="106" t="s">
        <v>1451</v>
      </c>
      <c r="C57" s="1019" t="s">
        <v>79</v>
      </c>
      <c r="D57" s="1019" t="s">
        <v>79</v>
      </c>
      <c r="E57" s="1020" t="s">
        <v>79</v>
      </c>
      <c r="F57" s="1020">
        <v>1564</v>
      </c>
      <c r="G57" s="1009">
        <v>1613</v>
      </c>
      <c r="H57" s="1009">
        <v>1651</v>
      </c>
      <c r="I57" s="1009">
        <v>1673</v>
      </c>
      <c r="J57" s="1009" t="s">
        <v>79</v>
      </c>
      <c r="K57" s="1009" t="s">
        <v>79</v>
      </c>
      <c r="L57" s="1009" t="s">
        <v>79</v>
      </c>
      <c r="M57" s="1009" t="s">
        <v>79</v>
      </c>
      <c r="P57" s="1024"/>
      <c r="Q57" s="1024"/>
      <c r="R57" s="1024"/>
    </row>
    <row r="58" spans="2:19" ht="15.75" thickBot="1">
      <c r="B58" s="106" t="s">
        <v>135</v>
      </c>
      <c r="C58" s="1019">
        <v>693</v>
      </c>
      <c r="D58" s="1019">
        <v>713</v>
      </c>
      <c r="E58" s="1020">
        <v>741</v>
      </c>
      <c r="F58" s="1020">
        <v>752</v>
      </c>
      <c r="G58" s="1009">
        <v>769</v>
      </c>
      <c r="H58" s="1009">
        <v>722</v>
      </c>
      <c r="I58" s="1009">
        <v>789</v>
      </c>
      <c r="J58" s="1009">
        <v>805</v>
      </c>
      <c r="K58" s="1009">
        <v>833</v>
      </c>
      <c r="L58" s="1009">
        <v>855</v>
      </c>
      <c r="M58" s="1009">
        <v>869</v>
      </c>
      <c r="P58" s="1024"/>
      <c r="Q58" s="1024"/>
      <c r="R58" s="1024"/>
    </row>
    <row r="59" spans="2:19" ht="15.75" thickBot="1">
      <c r="B59" s="106" t="s">
        <v>147</v>
      </c>
      <c r="C59" s="1019">
        <v>424</v>
      </c>
      <c r="D59" s="1019">
        <v>426</v>
      </c>
      <c r="E59" s="1020">
        <v>434</v>
      </c>
      <c r="F59" s="1020">
        <v>437</v>
      </c>
      <c r="G59" s="1009">
        <v>431</v>
      </c>
      <c r="H59" s="1009">
        <v>424</v>
      </c>
      <c r="I59" s="1009">
        <v>431</v>
      </c>
      <c r="J59" s="1009">
        <v>435</v>
      </c>
      <c r="K59" s="1009">
        <v>439</v>
      </c>
      <c r="L59" s="1009">
        <v>454</v>
      </c>
      <c r="M59" s="1009">
        <v>462</v>
      </c>
      <c r="P59" s="1024"/>
      <c r="Q59" s="1024"/>
      <c r="R59" s="1024"/>
    </row>
    <row r="60" spans="2:19" ht="15.75" thickBot="1">
      <c r="B60" s="106" t="s">
        <v>134</v>
      </c>
      <c r="C60" s="1019">
        <v>302</v>
      </c>
      <c r="D60" s="1019">
        <v>325</v>
      </c>
      <c r="E60" s="1020">
        <v>336</v>
      </c>
      <c r="F60" s="1020">
        <v>347</v>
      </c>
      <c r="G60" s="1009">
        <v>365</v>
      </c>
      <c r="H60" s="1009">
        <v>378</v>
      </c>
      <c r="I60" s="1009">
        <v>395</v>
      </c>
      <c r="J60" s="1009">
        <v>409</v>
      </c>
      <c r="K60" s="1009">
        <v>419</v>
      </c>
      <c r="L60" s="1009">
        <v>432</v>
      </c>
      <c r="M60" s="1009">
        <v>457</v>
      </c>
      <c r="P60" s="1024"/>
      <c r="Q60" s="1024"/>
      <c r="R60" s="1024"/>
      <c r="S60" s="116"/>
    </row>
    <row r="61" spans="2:19" ht="15.75" thickBot="1">
      <c r="B61" s="106" t="s">
        <v>138</v>
      </c>
      <c r="C61" s="1019">
        <v>271</v>
      </c>
      <c r="D61" s="1019">
        <v>290</v>
      </c>
      <c r="E61" s="1020">
        <v>295</v>
      </c>
      <c r="F61" s="1020">
        <v>301</v>
      </c>
      <c r="G61" s="1009">
        <v>318</v>
      </c>
      <c r="H61" s="1009">
        <v>326</v>
      </c>
      <c r="I61" s="1009">
        <v>348</v>
      </c>
      <c r="J61" s="1009">
        <v>367</v>
      </c>
      <c r="K61" s="1009">
        <v>378</v>
      </c>
      <c r="L61" s="1009">
        <v>390</v>
      </c>
      <c r="M61" s="1009">
        <v>405</v>
      </c>
      <c r="P61" s="1024"/>
      <c r="Q61" s="1024"/>
      <c r="R61" s="1024"/>
    </row>
    <row r="62" spans="2:19" ht="15.75" thickBot="1">
      <c r="B62" s="106" t="s">
        <v>160</v>
      </c>
      <c r="C62" s="1019">
        <v>194</v>
      </c>
      <c r="D62" s="1019">
        <v>201</v>
      </c>
      <c r="E62" s="1020">
        <v>204</v>
      </c>
      <c r="F62" s="1020" t="s">
        <v>79</v>
      </c>
      <c r="G62" s="1009" t="s">
        <v>79</v>
      </c>
      <c r="H62" s="1009" t="s">
        <v>79</v>
      </c>
      <c r="I62" s="1009" t="s">
        <v>79</v>
      </c>
      <c r="J62" s="1009">
        <v>251</v>
      </c>
      <c r="K62" s="1009">
        <v>253</v>
      </c>
      <c r="L62" s="1009">
        <v>255</v>
      </c>
      <c r="M62" s="1009">
        <v>260</v>
      </c>
      <c r="P62" s="1024"/>
      <c r="Q62" s="1024"/>
      <c r="R62" s="1024"/>
    </row>
    <row r="63" spans="2:19" ht="15.75" thickBot="1">
      <c r="B63" s="106" t="s">
        <v>1452</v>
      </c>
      <c r="C63" s="1019">
        <v>422</v>
      </c>
      <c r="D63" s="1019">
        <v>432</v>
      </c>
      <c r="E63" s="1020">
        <v>432</v>
      </c>
      <c r="F63" s="1020">
        <v>434</v>
      </c>
      <c r="G63" s="1009">
        <v>424</v>
      </c>
      <c r="H63" s="1009">
        <v>440</v>
      </c>
      <c r="I63" s="1009">
        <v>452</v>
      </c>
      <c r="J63" s="1009" t="s">
        <v>79</v>
      </c>
      <c r="K63" s="1009" t="s">
        <v>79</v>
      </c>
      <c r="L63" s="1009" t="s">
        <v>79</v>
      </c>
      <c r="M63" s="1009" t="s">
        <v>79</v>
      </c>
      <c r="P63" s="1024"/>
      <c r="Q63" s="1024"/>
      <c r="R63" s="1024"/>
    </row>
    <row r="64" spans="2:19" ht="15.75" thickBot="1">
      <c r="B64" s="106" t="s">
        <v>1453</v>
      </c>
      <c r="C64" s="1019">
        <v>170</v>
      </c>
      <c r="D64" s="1019">
        <v>186</v>
      </c>
      <c r="E64" s="1020">
        <v>187</v>
      </c>
      <c r="F64" s="1020">
        <v>185</v>
      </c>
      <c r="G64" s="1009">
        <v>190</v>
      </c>
      <c r="H64" s="1009">
        <v>189</v>
      </c>
      <c r="I64" s="1009">
        <v>192</v>
      </c>
      <c r="J64" s="1009">
        <v>212</v>
      </c>
      <c r="K64" s="1009">
        <v>214</v>
      </c>
      <c r="L64" s="1009">
        <v>204</v>
      </c>
      <c r="M64" s="1009">
        <v>212</v>
      </c>
      <c r="P64" s="1024"/>
      <c r="Q64" s="1024"/>
      <c r="R64" s="1024"/>
    </row>
    <row r="65" spans="2:18" ht="15.75" thickBot="1">
      <c r="B65" s="106" t="s">
        <v>1454</v>
      </c>
      <c r="C65" s="1019">
        <v>119</v>
      </c>
      <c r="D65" s="1019">
        <v>124</v>
      </c>
      <c r="E65" s="1020">
        <v>128</v>
      </c>
      <c r="F65" s="1020">
        <v>130</v>
      </c>
      <c r="G65" s="1009">
        <v>136</v>
      </c>
      <c r="H65" s="1009">
        <v>141</v>
      </c>
      <c r="I65" s="1009">
        <v>152</v>
      </c>
      <c r="J65" s="1009">
        <v>157</v>
      </c>
      <c r="K65" s="1009">
        <v>161</v>
      </c>
      <c r="L65" s="1009">
        <v>167</v>
      </c>
      <c r="M65" s="1009">
        <v>172</v>
      </c>
      <c r="P65" s="1024"/>
      <c r="Q65" s="1024"/>
      <c r="R65" s="1024"/>
    </row>
    <row r="66" spans="2:18" ht="15.75" thickBot="1">
      <c r="B66" s="106" t="s">
        <v>222</v>
      </c>
      <c r="C66" s="1019">
        <v>79</v>
      </c>
      <c r="D66" s="1019">
        <v>78</v>
      </c>
      <c r="E66" s="1020">
        <v>80</v>
      </c>
      <c r="F66" s="1020">
        <v>81</v>
      </c>
      <c r="G66" s="1009">
        <v>82</v>
      </c>
      <c r="H66" s="1009">
        <v>85</v>
      </c>
      <c r="I66" s="1009">
        <v>89</v>
      </c>
      <c r="J66" s="1009">
        <v>93</v>
      </c>
      <c r="K66" s="1009">
        <v>91</v>
      </c>
      <c r="L66" s="1009">
        <v>89</v>
      </c>
      <c r="M66" s="1009">
        <v>92</v>
      </c>
      <c r="P66" s="1024"/>
      <c r="Q66" s="1024"/>
      <c r="R66" s="1024"/>
    </row>
    <row r="67" spans="2:18" ht="15.75" thickBot="1">
      <c r="B67" s="106" t="s">
        <v>137</v>
      </c>
      <c r="C67" s="1019">
        <v>82</v>
      </c>
      <c r="D67" s="1019">
        <v>88</v>
      </c>
      <c r="E67" s="1020">
        <v>90</v>
      </c>
      <c r="F67" s="1020">
        <v>93</v>
      </c>
      <c r="G67" s="1009">
        <v>93</v>
      </c>
      <c r="H67" s="1009">
        <v>93</v>
      </c>
      <c r="I67" s="1009">
        <v>94</v>
      </c>
      <c r="J67" s="1009">
        <v>92</v>
      </c>
      <c r="K67" s="1009">
        <v>93</v>
      </c>
      <c r="L67" s="1009">
        <v>94</v>
      </c>
      <c r="M67" s="1009">
        <v>98</v>
      </c>
      <c r="P67" s="1024"/>
      <c r="Q67" s="1024"/>
      <c r="R67" s="1024"/>
    </row>
    <row r="68" spans="2:18" ht="15.75" thickBot="1">
      <c r="B68" s="106" t="s">
        <v>1123</v>
      </c>
      <c r="C68" s="1019">
        <v>6554</v>
      </c>
      <c r="D68" s="1019">
        <v>6644</v>
      </c>
      <c r="E68" s="1020">
        <v>6775</v>
      </c>
      <c r="F68" s="1020">
        <v>7029</v>
      </c>
      <c r="G68" s="1009">
        <v>7022</v>
      </c>
      <c r="H68" s="1009">
        <v>7804</v>
      </c>
      <c r="I68" s="1009">
        <v>8038</v>
      </c>
      <c r="J68" s="1009">
        <v>7499</v>
      </c>
      <c r="K68" s="1009">
        <v>7666</v>
      </c>
      <c r="L68" s="1009">
        <v>7929</v>
      </c>
      <c r="M68" s="1009" t="s">
        <v>79</v>
      </c>
      <c r="P68" s="1024"/>
      <c r="Q68" s="1024"/>
      <c r="R68" s="1024"/>
    </row>
    <row r="69" spans="2:18" ht="15.75" thickBot="1">
      <c r="B69" s="1473" t="s">
        <v>140</v>
      </c>
      <c r="C69" s="1021">
        <v>609</v>
      </c>
      <c r="D69" s="1021">
        <v>647</v>
      </c>
      <c r="E69" s="1022">
        <v>655</v>
      </c>
      <c r="F69" s="1022">
        <v>661</v>
      </c>
      <c r="G69" s="1018">
        <v>687</v>
      </c>
      <c r="H69" s="1018">
        <v>714</v>
      </c>
      <c r="I69" s="1018">
        <v>710</v>
      </c>
      <c r="J69" s="1018">
        <v>713</v>
      </c>
      <c r="K69" s="1018">
        <v>742</v>
      </c>
      <c r="L69" s="1018">
        <v>763</v>
      </c>
      <c r="M69" s="1018">
        <v>768</v>
      </c>
      <c r="P69" s="1048"/>
      <c r="Q69" s="1048"/>
      <c r="R69" s="1048"/>
    </row>
    <row r="70" spans="2:18" ht="15.75" thickBot="1">
      <c r="B70" s="1473" t="s">
        <v>1455</v>
      </c>
      <c r="C70" s="1021">
        <v>3620</v>
      </c>
      <c r="D70" s="1021">
        <v>3674</v>
      </c>
      <c r="E70" s="1022">
        <v>3629</v>
      </c>
      <c r="F70" s="1022">
        <v>3631</v>
      </c>
      <c r="G70" s="1018">
        <v>3659</v>
      </c>
      <c r="H70" s="1018">
        <v>3667</v>
      </c>
      <c r="I70" s="1018">
        <v>3718</v>
      </c>
      <c r="J70" s="1018">
        <v>3703</v>
      </c>
      <c r="K70" s="1018">
        <v>3707</v>
      </c>
      <c r="L70" s="1018">
        <v>3813</v>
      </c>
      <c r="M70" s="1018">
        <v>3739</v>
      </c>
      <c r="P70" s="1048"/>
      <c r="Q70" s="1048"/>
      <c r="R70" s="1048"/>
    </row>
    <row r="71" spans="2:18" ht="15.75" thickBot="1">
      <c r="B71" s="1473" t="s">
        <v>1456</v>
      </c>
      <c r="C71" s="1021">
        <v>1549</v>
      </c>
      <c r="D71" s="1021">
        <v>1605</v>
      </c>
      <c r="E71" s="1022">
        <v>1643</v>
      </c>
      <c r="F71" s="1022">
        <v>1675</v>
      </c>
      <c r="G71" s="1018">
        <v>1732</v>
      </c>
      <c r="H71" s="1018">
        <v>1764</v>
      </c>
      <c r="I71" s="1018">
        <v>1796</v>
      </c>
      <c r="J71" s="1018">
        <v>1798</v>
      </c>
      <c r="K71" s="1018">
        <v>1833</v>
      </c>
      <c r="L71" s="1018">
        <v>1859</v>
      </c>
      <c r="M71" s="1018">
        <v>1870</v>
      </c>
      <c r="P71" s="1048"/>
      <c r="Q71" s="1048"/>
      <c r="R71" s="1048"/>
    </row>
    <row r="72" spans="2:18" ht="15.75" thickBot="1">
      <c r="B72" s="106" t="s">
        <v>223</v>
      </c>
      <c r="C72" s="1019">
        <v>167</v>
      </c>
      <c r="D72" s="1019">
        <v>177</v>
      </c>
      <c r="E72" s="1020">
        <v>181</v>
      </c>
      <c r="F72" s="1020">
        <v>188</v>
      </c>
      <c r="G72" s="1009">
        <v>189</v>
      </c>
      <c r="H72" s="1009">
        <v>194</v>
      </c>
      <c r="I72" s="1009">
        <v>203</v>
      </c>
      <c r="J72" s="1009">
        <v>210</v>
      </c>
      <c r="K72" s="1009">
        <v>210</v>
      </c>
      <c r="L72" s="1009">
        <v>210</v>
      </c>
      <c r="M72" s="1009" t="s">
        <v>79</v>
      </c>
      <c r="P72" s="1024"/>
      <c r="Q72" s="1024"/>
      <c r="R72" s="1024"/>
    </row>
    <row r="73" spans="2:18" ht="15.75" thickBot="1">
      <c r="B73" s="106" t="s">
        <v>141</v>
      </c>
      <c r="C73" s="1019">
        <v>178</v>
      </c>
      <c r="D73" s="1019">
        <v>187</v>
      </c>
      <c r="E73" s="1020">
        <v>190</v>
      </c>
      <c r="F73" s="1020">
        <v>195</v>
      </c>
      <c r="G73" s="1009">
        <v>200</v>
      </c>
      <c r="H73" s="1009">
        <v>210</v>
      </c>
      <c r="I73" s="1009">
        <v>219</v>
      </c>
      <c r="J73" s="1009">
        <v>230</v>
      </c>
      <c r="K73" s="1009">
        <v>230</v>
      </c>
      <c r="L73" s="1009">
        <v>230</v>
      </c>
      <c r="M73" s="1009" t="s">
        <v>79</v>
      </c>
      <c r="P73" s="1024"/>
      <c r="Q73" s="1024"/>
      <c r="R73" s="1024"/>
    </row>
    <row r="74" spans="2:18" ht="15.75" thickBot="1">
      <c r="B74" s="106" t="s">
        <v>1148</v>
      </c>
      <c r="C74" s="1019">
        <v>271</v>
      </c>
      <c r="D74" s="1019">
        <v>294</v>
      </c>
      <c r="E74" s="1020">
        <v>304</v>
      </c>
      <c r="F74" s="1020">
        <v>304</v>
      </c>
      <c r="G74" s="1009">
        <v>320</v>
      </c>
      <c r="H74" s="1009">
        <v>315</v>
      </c>
      <c r="I74" s="1009">
        <v>323</v>
      </c>
      <c r="J74" s="1009">
        <v>330</v>
      </c>
      <c r="K74" s="1009">
        <v>320</v>
      </c>
      <c r="L74" s="1009">
        <v>330</v>
      </c>
      <c r="M74" s="1009" t="s">
        <v>79</v>
      </c>
      <c r="P74" s="1024"/>
      <c r="Q74" s="1024"/>
      <c r="R74" s="1024"/>
    </row>
    <row r="75" spans="2:18" ht="15.75" thickBot="1">
      <c r="B75" s="1473" t="s">
        <v>84</v>
      </c>
      <c r="C75" s="1021">
        <v>1327</v>
      </c>
      <c r="D75" s="1021">
        <v>1378</v>
      </c>
      <c r="E75" s="1022">
        <v>1401</v>
      </c>
      <c r="F75" s="1022">
        <v>1450</v>
      </c>
      <c r="G75" s="1018">
        <v>1488</v>
      </c>
      <c r="H75" s="1018">
        <v>1491</v>
      </c>
      <c r="I75" s="1018">
        <v>1531</v>
      </c>
      <c r="J75" s="1018">
        <v>1568</v>
      </c>
      <c r="K75" s="1018">
        <v>1559</v>
      </c>
      <c r="L75" s="1018">
        <v>1559</v>
      </c>
      <c r="M75" s="1018">
        <v>1607</v>
      </c>
      <c r="P75" s="1048"/>
      <c r="Q75" s="1048"/>
      <c r="R75" s="1048"/>
    </row>
    <row r="76" spans="2:18" ht="15.75" thickBot="1">
      <c r="B76" s="1473" t="s">
        <v>1457</v>
      </c>
      <c r="C76" s="1021">
        <v>259</v>
      </c>
      <c r="D76" s="1021">
        <v>287</v>
      </c>
      <c r="E76" s="1022">
        <v>304</v>
      </c>
      <c r="F76" s="1022">
        <v>317</v>
      </c>
      <c r="G76" s="1018">
        <v>364</v>
      </c>
      <c r="H76" s="1018">
        <v>379</v>
      </c>
      <c r="I76" s="1018">
        <v>414</v>
      </c>
      <c r="J76" s="1018">
        <v>472</v>
      </c>
      <c r="K76" s="1018">
        <v>478</v>
      </c>
      <c r="L76" s="1018">
        <v>505</v>
      </c>
      <c r="M76" s="1018">
        <v>538</v>
      </c>
      <c r="P76" s="1048"/>
      <c r="Q76" s="1048"/>
      <c r="R76" s="1048"/>
    </row>
    <row r="77" spans="2:18" ht="15.75" thickBot="1">
      <c r="B77" s="1473" t="s">
        <v>1458</v>
      </c>
      <c r="C77" s="1021">
        <v>1327</v>
      </c>
      <c r="D77" s="1021">
        <v>1378</v>
      </c>
      <c r="E77" s="1022">
        <v>1401</v>
      </c>
      <c r="F77" s="1022">
        <v>1450</v>
      </c>
      <c r="G77" s="1018">
        <v>1488</v>
      </c>
      <c r="H77" s="1018">
        <v>1491</v>
      </c>
      <c r="I77" s="1018">
        <v>1531</v>
      </c>
      <c r="J77" s="1018">
        <v>1570</v>
      </c>
      <c r="K77" s="1018">
        <v>1560</v>
      </c>
      <c r="L77" s="1018">
        <v>1570</v>
      </c>
      <c r="M77" s="1018" t="s">
        <v>79</v>
      </c>
      <c r="P77" s="1048"/>
      <c r="Q77" s="1048"/>
      <c r="R77" s="1048"/>
    </row>
    <row r="78" spans="2:18" ht="23.25" thickBot="1">
      <c r="B78" s="1473" t="s">
        <v>1459</v>
      </c>
      <c r="C78" s="1021" t="s">
        <v>79</v>
      </c>
      <c r="D78" s="1021">
        <v>6062</v>
      </c>
      <c r="E78" s="1022" t="s">
        <v>79</v>
      </c>
      <c r="F78" s="1022">
        <v>6589</v>
      </c>
      <c r="G78" s="1009" t="s">
        <v>79</v>
      </c>
      <c r="H78" s="1018">
        <v>6500</v>
      </c>
      <c r="I78" s="1009" t="s">
        <v>79</v>
      </c>
      <c r="J78" s="1023">
        <v>8089</v>
      </c>
      <c r="K78" s="1009" t="s">
        <v>79</v>
      </c>
      <c r="L78" s="1009" t="s">
        <v>79</v>
      </c>
      <c r="M78" s="1018">
        <v>9232</v>
      </c>
      <c r="P78" s="1048"/>
      <c r="Q78" s="1048"/>
      <c r="R78" s="1048"/>
    </row>
    <row r="79" spans="2:18" ht="15.75" thickBot="1">
      <c r="B79" s="1473" t="s">
        <v>1460</v>
      </c>
      <c r="C79" s="1021" t="s">
        <v>79</v>
      </c>
      <c r="D79" s="1021" t="s">
        <v>79</v>
      </c>
      <c r="E79" s="1022" t="s">
        <v>79</v>
      </c>
      <c r="F79" s="1022" t="s">
        <v>79</v>
      </c>
      <c r="G79" s="1009" t="s">
        <v>79</v>
      </c>
      <c r="H79" s="1009" t="s">
        <v>79</v>
      </c>
      <c r="I79" s="1009" t="s">
        <v>79</v>
      </c>
      <c r="J79" s="1009" t="s">
        <v>79</v>
      </c>
      <c r="K79" s="1009" t="s">
        <v>79</v>
      </c>
      <c r="L79" s="1009" t="s">
        <v>79</v>
      </c>
      <c r="M79" s="1018">
        <v>473</v>
      </c>
      <c r="P79" s="1024"/>
      <c r="Q79" s="1048"/>
      <c r="R79" s="1048"/>
    </row>
    <row r="80" spans="2:18">
      <c r="B80" s="13" t="s">
        <v>2246</v>
      </c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15"/>
    </row>
    <row r="81" spans="2:18">
      <c r="B81" s="282" t="s">
        <v>2160</v>
      </c>
      <c r="C81" s="416"/>
      <c r="D81" s="416"/>
      <c r="E81" s="416"/>
      <c r="F81" s="416"/>
      <c r="G81" s="416"/>
      <c r="H81" s="416"/>
    </row>
    <row r="82" spans="2:18">
      <c r="C82" s="416"/>
      <c r="D82" s="416"/>
      <c r="E82" s="416"/>
      <c r="F82" s="416"/>
      <c r="G82" s="416"/>
      <c r="H82" s="416"/>
      <c r="I82" s="416"/>
    </row>
    <row r="84" spans="2:18" ht="15.75">
      <c r="B84" s="105" t="s">
        <v>1461</v>
      </c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</row>
    <row r="85" spans="2:18">
      <c r="B85" s="116" t="s">
        <v>66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</row>
    <row r="86" spans="2:18" ht="15" customHeight="1">
      <c r="B86" s="25"/>
      <c r="C86" s="1768" t="s">
        <v>1462</v>
      </c>
      <c r="D86" s="1768"/>
      <c r="E86" s="1768"/>
      <c r="F86" s="1768"/>
      <c r="G86" s="1768"/>
      <c r="H86" s="1768"/>
      <c r="I86" s="1768"/>
      <c r="J86" s="1768"/>
      <c r="K86" s="1768"/>
      <c r="L86" s="1679"/>
      <c r="M86" s="1642"/>
      <c r="N86" s="1642"/>
      <c r="O86" s="116"/>
      <c r="P86" s="116"/>
      <c r="Q86" s="116"/>
      <c r="R86" s="116"/>
    </row>
    <row r="87" spans="2:18">
      <c r="B87" s="25"/>
      <c r="C87" s="1015">
        <v>2018</v>
      </c>
      <c r="D87" s="1015">
        <v>2017</v>
      </c>
      <c r="E87" s="1015">
        <v>2016</v>
      </c>
      <c r="F87" s="1015">
        <v>2015</v>
      </c>
      <c r="G87" s="1015">
        <v>2014</v>
      </c>
      <c r="H87" s="1015">
        <v>2013</v>
      </c>
      <c r="I87" s="1015">
        <v>2012</v>
      </c>
      <c r="J87" s="1015">
        <v>2011</v>
      </c>
      <c r="K87" s="1015">
        <v>2010</v>
      </c>
      <c r="O87" s="116"/>
      <c r="P87" s="116"/>
      <c r="Q87" s="116"/>
      <c r="R87" s="116"/>
    </row>
    <row r="88" spans="2:18" ht="15.75" thickBot="1">
      <c r="B88" s="106" t="s">
        <v>728</v>
      </c>
      <c r="C88" s="1020">
        <v>303</v>
      </c>
      <c r="D88" s="1020">
        <v>317</v>
      </c>
      <c r="E88" s="1020">
        <v>345</v>
      </c>
      <c r="F88" s="1020">
        <v>357</v>
      </c>
      <c r="G88" s="1009">
        <v>348</v>
      </c>
      <c r="H88" s="1009">
        <v>359</v>
      </c>
      <c r="I88" s="1009">
        <v>355</v>
      </c>
      <c r="J88" s="1009">
        <v>392</v>
      </c>
      <c r="K88" s="1009">
        <v>430</v>
      </c>
      <c r="O88" s="116"/>
      <c r="P88" s="116"/>
      <c r="Q88" s="116"/>
      <c r="R88" s="116"/>
    </row>
    <row r="89" spans="2:18" ht="15.75" thickBot="1">
      <c r="B89" s="106" t="s">
        <v>1463</v>
      </c>
      <c r="C89" s="1020">
        <v>290</v>
      </c>
      <c r="D89" s="1020">
        <v>303</v>
      </c>
      <c r="E89" s="1020">
        <v>294</v>
      </c>
      <c r="F89" s="1020">
        <v>300</v>
      </c>
      <c r="G89" s="1009">
        <v>341</v>
      </c>
      <c r="H89" s="1009">
        <v>315</v>
      </c>
      <c r="I89" s="1009">
        <v>308</v>
      </c>
      <c r="J89" s="1009">
        <v>331</v>
      </c>
      <c r="K89" s="1009">
        <v>349</v>
      </c>
      <c r="O89" s="116"/>
      <c r="P89" s="116"/>
      <c r="Q89" s="116"/>
      <c r="R89" s="116"/>
    </row>
    <row r="90" spans="2:18" ht="15.75" thickBot="1">
      <c r="B90" s="106" t="s">
        <v>1464</v>
      </c>
      <c r="C90" s="1020">
        <v>89</v>
      </c>
      <c r="D90" s="1020">
        <v>96</v>
      </c>
      <c r="E90" s="1020">
        <v>106</v>
      </c>
      <c r="F90" s="1020">
        <v>111</v>
      </c>
      <c r="G90" s="1009">
        <v>115</v>
      </c>
      <c r="H90" s="1009">
        <v>132</v>
      </c>
      <c r="I90" s="1009">
        <v>135</v>
      </c>
      <c r="J90" s="1009">
        <v>160</v>
      </c>
      <c r="K90" s="1009">
        <v>168</v>
      </c>
      <c r="O90" s="116"/>
      <c r="P90" s="116"/>
      <c r="Q90" s="116"/>
      <c r="R90" s="116"/>
    </row>
    <row r="91" spans="2:18" ht="15.75" thickBot="1">
      <c r="B91" s="106" t="s">
        <v>1465</v>
      </c>
      <c r="C91" s="1020">
        <v>214</v>
      </c>
      <c r="D91" s="1020">
        <v>220</v>
      </c>
      <c r="E91" s="1020">
        <v>227</v>
      </c>
      <c r="F91" s="1020">
        <v>239</v>
      </c>
      <c r="G91" s="1009">
        <v>256</v>
      </c>
      <c r="H91" s="1009">
        <v>272</v>
      </c>
      <c r="I91" s="1009">
        <v>275</v>
      </c>
      <c r="J91" s="1009">
        <v>287</v>
      </c>
      <c r="K91" s="1009">
        <v>314</v>
      </c>
      <c r="O91" s="116"/>
      <c r="P91" s="116"/>
      <c r="Q91" s="116"/>
      <c r="R91" s="116"/>
    </row>
    <row r="92" spans="2:18" ht="15.75" thickBot="1">
      <c r="B92" s="106" t="s">
        <v>1417</v>
      </c>
      <c r="C92" s="1020">
        <v>141</v>
      </c>
      <c r="D92" s="1020">
        <v>127</v>
      </c>
      <c r="E92" s="1020">
        <v>131</v>
      </c>
      <c r="F92" s="1020">
        <v>134</v>
      </c>
      <c r="G92" s="1009">
        <v>171</v>
      </c>
      <c r="H92" s="1009">
        <v>199</v>
      </c>
      <c r="I92" s="1009">
        <v>200</v>
      </c>
      <c r="J92" s="1009">
        <v>208</v>
      </c>
      <c r="K92" s="1009">
        <v>213</v>
      </c>
      <c r="O92" s="116"/>
      <c r="P92" s="116"/>
      <c r="Q92" s="116"/>
      <c r="R92" s="116"/>
    </row>
    <row r="93" spans="2:18">
      <c r="B93" s="216" t="s">
        <v>1466</v>
      </c>
      <c r="C93" s="1024">
        <v>93</v>
      </c>
      <c r="D93" s="1024">
        <v>90</v>
      </c>
      <c r="E93" s="1024">
        <v>119</v>
      </c>
      <c r="F93" s="1024">
        <v>124</v>
      </c>
      <c r="G93" s="1025">
        <v>115</v>
      </c>
      <c r="H93" s="1025">
        <v>95</v>
      </c>
      <c r="I93" s="1025">
        <v>112</v>
      </c>
      <c r="J93" s="1025">
        <v>90</v>
      </c>
      <c r="K93" s="1025">
        <v>122</v>
      </c>
      <c r="O93" s="116"/>
      <c r="P93" s="116"/>
      <c r="Q93" s="116"/>
      <c r="R93" s="116"/>
    </row>
    <row r="94" spans="2:18">
      <c r="B94" s="1026" t="s">
        <v>1467</v>
      </c>
      <c r="C94" s="1026">
        <v>3460</v>
      </c>
      <c r="D94" s="1026">
        <v>3618</v>
      </c>
      <c r="E94" s="1026">
        <v>3785</v>
      </c>
      <c r="F94" s="1026">
        <v>3914</v>
      </c>
      <c r="G94" s="1026">
        <v>4178</v>
      </c>
      <c r="H94" s="1026">
        <v>4689</v>
      </c>
      <c r="I94" s="1026">
        <v>4834</v>
      </c>
      <c r="J94" s="1026">
        <v>5201</v>
      </c>
      <c r="K94" s="1026">
        <v>5562</v>
      </c>
      <c r="O94" s="116"/>
      <c r="P94" s="116"/>
      <c r="Q94" s="116"/>
      <c r="R94" s="116"/>
    </row>
    <row r="95" spans="2:18">
      <c r="B95" s="13" t="s">
        <v>2244</v>
      </c>
    </row>
    <row r="96" spans="2:18">
      <c r="B96" s="1027" t="s">
        <v>1468</v>
      </c>
    </row>
    <row r="97" spans="2:19">
      <c r="B97" s="1027"/>
    </row>
    <row r="98" spans="2:19" ht="15.75">
      <c r="B98" s="105" t="s">
        <v>1461</v>
      </c>
      <c r="C98" s="116"/>
      <c r="D98" s="116"/>
      <c r="E98" s="116"/>
      <c r="F98" s="116"/>
      <c r="G98" s="116"/>
      <c r="H98" s="116"/>
      <c r="I98" s="116"/>
    </row>
    <row r="99" spans="2:19">
      <c r="B99" s="116" t="s">
        <v>1469</v>
      </c>
      <c r="C99" s="116"/>
      <c r="D99" s="116"/>
      <c r="E99" s="116"/>
      <c r="F99" s="116"/>
      <c r="G99" s="116"/>
      <c r="H99" s="116"/>
      <c r="I99" s="116"/>
    </row>
    <row r="100" spans="2:19">
      <c r="B100" s="25"/>
      <c r="C100" s="1767" t="s">
        <v>1469</v>
      </c>
      <c r="D100" s="1767"/>
      <c r="E100" s="1767"/>
      <c r="F100" s="1767"/>
      <c r="G100" s="1767"/>
      <c r="H100" s="1767"/>
      <c r="I100" s="1767"/>
      <c r="J100" s="1767"/>
      <c r="K100" s="1767"/>
    </row>
    <row r="101" spans="2:19">
      <c r="B101" s="25"/>
      <c r="C101" s="1015">
        <v>2018</v>
      </c>
      <c r="D101" s="1015">
        <v>2017</v>
      </c>
      <c r="E101" s="1015">
        <v>2016</v>
      </c>
      <c r="F101" s="1015">
        <v>2015</v>
      </c>
      <c r="G101" s="1015">
        <v>2014</v>
      </c>
      <c r="H101" s="1015">
        <v>2013</v>
      </c>
      <c r="I101" s="1015">
        <v>2012</v>
      </c>
      <c r="J101" s="1015">
        <v>2011</v>
      </c>
      <c r="K101" s="1015">
        <v>2010</v>
      </c>
      <c r="S101" s="20"/>
    </row>
    <row r="102" spans="2:19" ht="15.75" thickBot="1">
      <c r="B102" s="106" t="s">
        <v>728</v>
      </c>
      <c r="C102" s="1020">
        <v>950</v>
      </c>
      <c r="D102" s="1020">
        <v>1002</v>
      </c>
      <c r="E102" s="1020">
        <v>1067</v>
      </c>
      <c r="F102" s="1020">
        <v>1089</v>
      </c>
      <c r="G102" s="1020">
        <v>1252</v>
      </c>
      <c r="H102" s="1009">
        <v>1401</v>
      </c>
      <c r="I102" s="1009">
        <v>1303</v>
      </c>
      <c r="J102" s="1009">
        <v>1486</v>
      </c>
      <c r="K102" s="1009">
        <v>1885</v>
      </c>
    </row>
    <row r="103" spans="2:19" ht="15.75" thickBot="1">
      <c r="B103" s="106" t="s">
        <v>1463</v>
      </c>
      <c r="C103" s="1020">
        <v>907</v>
      </c>
      <c r="D103" s="1020">
        <v>977</v>
      </c>
      <c r="E103" s="1020">
        <v>1033</v>
      </c>
      <c r="F103" s="1020">
        <v>1038</v>
      </c>
      <c r="G103" s="1020">
        <v>1171</v>
      </c>
      <c r="H103" s="1009">
        <v>1694</v>
      </c>
      <c r="I103" s="1009">
        <v>1616</v>
      </c>
      <c r="J103" s="1009">
        <v>1801</v>
      </c>
      <c r="K103" s="1009">
        <v>1825</v>
      </c>
    </row>
    <row r="104" spans="2:19" ht="15.75" thickBot="1">
      <c r="B104" s="106" t="s">
        <v>1464</v>
      </c>
      <c r="C104" s="1020">
        <v>620</v>
      </c>
      <c r="D104" s="1020">
        <v>666</v>
      </c>
      <c r="E104" s="1020">
        <v>726</v>
      </c>
      <c r="F104" s="1020">
        <v>748</v>
      </c>
      <c r="G104" s="1020">
        <v>848</v>
      </c>
      <c r="H104" s="1009">
        <v>1374</v>
      </c>
      <c r="I104" s="1009">
        <v>1405</v>
      </c>
      <c r="J104" s="1009">
        <v>1504</v>
      </c>
      <c r="K104" s="1009">
        <v>1524</v>
      </c>
    </row>
    <row r="105" spans="2:19" ht="15.75" thickBot="1">
      <c r="B105" s="106" t="s">
        <v>1465</v>
      </c>
      <c r="C105" s="1020">
        <v>421</v>
      </c>
      <c r="D105" s="1020">
        <v>401</v>
      </c>
      <c r="E105" s="1020">
        <v>451</v>
      </c>
      <c r="F105" s="1020">
        <v>448</v>
      </c>
      <c r="G105" s="1020">
        <v>517</v>
      </c>
      <c r="H105" s="1009">
        <v>844</v>
      </c>
      <c r="I105" s="1009">
        <v>878</v>
      </c>
      <c r="J105" s="1009">
        <v>944</v>
      </c>
      <c r="K105" s="1009">
        <v>958</v>
      </c>
    </row>
    <row r="106" spans="2:19" ht="15.75" thickBot="1">
      <c r="B106" s="106" t="s">
        <v>1417</v>
      </c>
      <c r="C106" s="1020">
        <v>728</v>
      </c>
      <c r="D106" s="1020">
        <v>721</v>
      </c>
      <c r="E106" s="1020">
        <v>752</v>
      </c>
      <c r="F106" s="1020">
        <v>804</v>
      </c>
      <c r="G106" s="1020">
        <v>892</v>
      </c>
      <c r="H106" s="1009">
        <v>1327</v>
      </c>
      <c r="I106" s="1009">
        <v>1296</v>
      </c>
      <c r="J106" s="1009">
        <v>1420</v>
      </c>
      <c r="K106" s="1009">
        <v>1548</v>
      </c>
    </row>
    <row r="107" spans="2:19">
      <c r="B107" s="216" t="s">
        <v>1466</v>
      </c>
      <c r="C107" s="1024">
        <v>679</v>
      </c>
      <c r="D107" s="1024">
        <v>597</v>
      </c>
      <c r="E107" s="1024">
        <v>627</v>
      </c>
      <c r="F107" s="1024">
        <v>665</v>
      </c>
      <c r="G107" s="1024">
        <v>621</v>
      </c>
      <c r="H107" s="1025">
        <v>641</v>
      </c>
      <c r="I107" s="1025">
        <v>670</v>
      </c>
      <c r="J107" s="1025">
        <v>556</v>
      </c>
      <c r="K107" s="1025">
        <v>439</v>
      </c>
    </row>
    <row r="108" spans="2:19">
      <c r="B108" s="1026" t="s">
        <v>1467</v>
      </c>
      <c r="C108" s="1026">
        <v>8382</v>
      </c>
      <c r="D108" s="1026">
        <v>8901</v>
      </c>
      <c r="E108" s="1026">
        <v>9925</v>
      </c>
      <c r="F108" s="1026">
        <v>9475</v>
      </c>
      <c r="G108" s="1026">
        <v>10207</v>
      </c>
      <c r="H108" s="1026">
        <v>10890</v>
      </c>
      <c r="I108" s="1026">
        <v>11262</v>
      </c>
      <c r="J108" s="1026">
        <v>11268</v>
      </c>
      <c r="K108" s="1026">
        <v>9303</v>
      </c>
    </row>
    <row r="109" spans="2:19">
      <c r="B109" s="13" t="s">
        <v>2244</v>
      </c>
    </row>
    <row r="110" spans="2:19">
      <c r="B110" s="1027" t="s">
        <v>1468</v>
      </c>
    </row>
    <row r="113" spans="2:16" ht="15.75">
      <c r="B113" s="105" t="s">
        <v>2157</v>
      </c>
    </row>
    <row r="115" spans="2:16" ht="15.75">
      <c r="B115" s="105" t="s">
        <v>1470</v>
      </c>
    </row>
    <row r="116" spans="2:16">
      <c r="B116" s="116" t="s">
        <v>1471</v>
      </c>
    </row>
    <row r="117" spans="2:16">
      <c r="B117" s="25"/>
      <c r="C117" s="1469"/>
      <c r="D117" s="1469">
        <v>2020</v>
      </c>
      <c r="E117" s="1469">
        <v>2015</v>
      </c>
      <c r="F117" s="1279"/>
      <c r="G117" s="1279"/>
    </row>
    <row r="118" spans="2:16" ht="15.75" thickBot="1">
      <c r="B118" s="106" t="s">
        <v>1472</v>
      </c>
      <c r="C118" s="1019"/>
      <c r="D118" s="1019">
        <v>23528</v>
      </c>
      <c r="E118" s="1019">
        <v>27504</v>
      </c>
      <c r="F118" s="1024"/>
      <c r="G118" s="1024"/>
    </row>
    <row r="119" spans="2:16" ht="15.75" thickBot="1">
      <c r="B119" s="106" t="s">
        <v>1473</v>
      </c>
      <c r="C119" s="1019"/>
      <c r="D119" s="1019">
        <v>42784</v>
      </c>
      <c r="E119" s="1019">
        <v>54830</v>
      </c>
      <c r="F119" s="1024"/>
      <c r="G119" s="1024"/>
    </row>
    <row r="120" spans="2:16">
      <c r="B120" s="109" t="s">
        <v>1474</v>
      </c>
      <c r="C120" s="109"/>
      <c r="D120" s="109"/>
      <c r="E120" s="109"/>
      <c r="F120" s="109"/>
      <c r="G120" s="109"/>
      <c r="H120" s="109"/>
      <c r="I120" s="109"/>
      <c r="J120" s="109"/>
    </row>
    <row r="121" spans="2:16">
      <c r="B121" s="109" t="s">
        <v>1475</v>
      </c>
      <c r="C121" s="109"/>
      <c r="D121" s="109"/>
      <c r="E121" s="109"/>
      <c r="F121" s="109"/>
      <c r="G121" s="109"/>
      <c r="H121" s="109"/>
      <c r="I121" s="109"/>
      <c r="J121" s="109"/>
    </row>
    <row r="122" spans="2:16">
      <c r="B122" s="49" t="s">
        <v>2243</v>
      </c>
    </row>
    <row r="125" spans="2:16" ht="15.75">
      <c r="B125" s="105" t="s">
        <v>1476</v>
      </c>
    </row>
    <row r="126" spans="2:16">
      <c r="B126" s="116" t="s">
        <v>1477</v>
      </c>
    </row>
    <row r="127" spans="2:16">
      <c r="B127" s="25"/>
      <c r="C127" s="25"/>
      <c r="D127" s="25"/>
      <c r="E127" s="217"/>
      <c r="F127" s="217"/>
      <c r="G127" s="217"/>
      <c r="H127" s="217"/>
      <c r="I127" s="1015"/>
      <c r="J127" s="1015"/>
      <c r="K127" s="1015"/>
      <c r="L127" s="1015"/>
      <c r="M127" s="1015"/>
      <c r="N127" s="1015"/>
      <c r="P127" s="350"/>
    </row>
    <row r="128" spans="2:16">
      <c r="B128" s="25"/>
      <c r="C128" s="25"/>
      <c r="D128" s="25"/>
      <c r="E128" s="1015">
        <v>2019</v>
      </c>
      <c r="F128" s="1015"/>
      <c r="G128" s="1015">
        <v>2018</v>
      </c>
      <c r="H128" s="1015">
        <v>2017</v>
      </c>
      <c r="I128" s="1015">
        <v>2016</v>
      </c>
      <c r="J128" s="1028">
        <v>2015</v>
      </c>
      <c r="K128" s="1029">
        <v>2014</v>
      </c>
      <c r="L128" s="1028">
        <v>2013</v>
      </c>
      <c r="M128" s="1028">
        <v>2012</v>
      </c>
      <c r="N128" s="1028">
        <v>2011</v>
      </c>
    </row>
    <row r="129" spans="2:14" ht="15.75" thickBot="1">
      <c r="B129" s="106" t="s">
        <v>136</v>
      </c>
      <c r="C129" s="106"/>
      <c r="D129" s="106"/>
      <c r="E129" s="1019">
        <v>1412000</v>
      </c>
      <c r="F129" s="1019"/>
      <c r="G129" s="1019">
        <v>1424000</v>
      </c>
      <c r="H129" s="1020">
        <v>1504000</v>
      </c>
      <c r="I129" s="1020">
        <v>1514000</v>
      </c>
      <c r="J129" s="1009">
        <v>1581000</v>
      </c>
      <c r="K129" s="1009">
        <v>1573000</v>
      </c>
      <c r="L129" s="1009">
        <v>1599000</v>
      </c>
      <c r="M129" s="1009">
        <v>1595000</v>
      </c>
      <c r="N129" s="1009">
        <v>1597000</v>
      </c>
    </row>
    <row r="130" spans="2:14" ht="15.75" thickBot="1">
      <c r="B130" s="106" t="s">
        <v>135</v>
      </c>
      <c r="C130" s="106"/>
      <c r="D130" s="106"/>
      <c r="E130" s="1019">
        <v>124000</v>
      </c>
      <c r="F130" s="1019"/>
      <c r="G130" s="1019">
        <v>130300</v>
      </c>
      <c r="H130" s="1020">
        <v>137600</v>
      </c>
      <c r="I130" s="1020">
        <v>138500</v>
      </c>
      <c r="J130" s="1009">
        <v>139700</v>
      </c>
      <c r="K130" s="1009">
        <v>144100</v>
      </c>
      <c r="L130" s="1009">
        <v>148400</v>
      </c>
      <c r="M130" s="1009">
        <v>148900</v>
      </c>
      <c r="N130" s="1009">
        <v>155000</v>
      </c>
    </row>
    <row r="131" spans="2:14" ht="15.75" thickBot="1">
      <c r="B131" s="106" t="s">
        <v>147</v>
      </c>
      <c r="C131" s="106"/>
      <c r="D131" s="106"/>
      <c r="E131" s="1019">
        <v>97100</v>
      </c>
      <c r="F131" s="1019"/>
      <c r="G131" s="1019">
        <v>98300</v>
      </c>
      <c r="H131" s="1020">
        <v>101000</v>
      </c>
      <c r="I131" s="1020">
        <v>100900</v>
      </c>
      <c r="J131" s="1009">
        <v>98100</v>
      </c>
      <c r="K131" s="1009">
        <v>100000</v>
      </c>
      <c r="L131" s="1009">
        <v>102100</v>
      </c>
      <c r="M131" s="1009">
        <v>101900</v>
      </c>
      <c r="N131" s="1009">
        <v>101000</v>
      </c>
    </row>
    <row r="132" spans="2:14" ht="15.75" thickBot="1">
      <c r="B132" s="106" t="s">
        <v>134</v>
      </c>
      <c r="C132" s="106"/>
      <c r="D132" s="106"/>
      <c r="E132" s="1019">
        <v>221200</v>
      </c>
      <c r="F132" s="1019"/>
      <c r="G132" s="1019">
        <v>236000</v>
      </c>
      <c r="H132" s="1020">
        <v>248200</v>
      </c>
      <c r="I132" s="1020">
        <v>257200</v>
      </c>
      <c r="J132" s="1009">
        <v>269900</v>
      </c>
      <c r="K132" s="1009">
        <v>276500</v>
      </c>
      <c r="L132" s="1009">
        <v>286900</v>
      </c>
      <c r="M132" s="1009">
        <v>287700</v>
      </c>
      <c r="N132" s="1009">
        <v>300400</v>
      </c>
    </row>
    <row r="133" spans="2:14" ht="15.75" thickBot="1">
      <c r="B133" s="106" t="s">
        <v>138</v>
      </c>
      <c r="C133" s="106"/>
      <c r="D133" s="106"/>
      <c r="E133" s="1019">
        <v>222700</v>
      </c>
      <c r="F133" s="1019"/>
      <c r="G133" s="1019">
        <v>234100</v>
      </c>
      <c r="H133" s="1020">
        <v>240200</v>
      </c>
      <c r="I133" s="1020">
        <v>251500</v>
      </c>
      <c r="J133" s="1009">
        <v>270900</v>
      </c>
      <c r="K133" s="1009">
        <v>283000</v>
      </c>
      <c r="L133" s="1009">
        <v>304700</v>
      </c>
      <c r="M133" s="1009">
        <v>314300</v>
      </c>
      <c r="N133" s="1009">
        <v>331200</v>
      </c>
    </row>
    <row r="134" spans="2:14" ht="15.75" thickBot="1">
      <c r="B134" s="106" t="s">
        <v>1452</v>
      </c>
      <c r="C134" s="106"/>
      <c r="D134" s="106"/>
      <c r="E134" s="1019">
        <v>85200</v>
      </c>
      <c r="F134" s="1019"/>
      <c r="G134" s="1019">
        <v>88900</v>
      </c>
      <c r="H134" s="1020">
        <v>86900</v>
      </c>
      <c r="I134" s="1020">
        <v>88600</v>
      </c>
      <c r="J134" s="1009">
        <v>89100</v>
      </c>
      <c r="K134" s="1009">
        <v>85200</v>
      </c>
      <c r="L134" s="1009">
        <v>81700</v>
      </c>
      <c r="M134" s="1009" t="s">
        <v>79</v>
      </c>
      <c r="N134" s="1009" t="s">
        <v>79</v>
      </c>
    </row>
    <row r="135" spans="2:14" ht="15.75" thickBot="1">
      <c r="B135" s="106" t="s">
        <v>1453</v>
      </c>
      <c r="C135" s="106"/>
      <c r="D135" s="106"/>
      <c r="E135" s="1019">
        <v>119000</v>
      </c>
      <c r="F135" s="1019"/>
      <c r="G135" s="1019">
        <v>121700</v>
      </c>
      <c r="H135" s="1020">
        <v>124900</v>
      </c>
      <c r="I135" s="1020">
        <v>122700</v>
      </c>
      <c r="J135" s="1009">
        <v>126300</v>
      </c>
      <c r="K135" s="1009">
        <v>117300</v>
      </c>
      <c r="L135" s="1009">
        <v>118600</v>
      </c>
      <c r="M135" s="1009">
        <v>125200</v>
      </c>
      <c r="N135" s="1009">
        <v>122900</v>
      </c>
    </row>
    <row r="136" spans="2:14" ht="15.75" thickBot="1">
      <c r="B136" s="106" t="s">
        <v>1454</v>
      </c>
      <c r="C136" s="106"/>
      <c r="D136" s="106"/>
      <c r="E136" s="1019">
        <v>14600</v>
      </c>
      <c r="F136" s="1019"/>
      <c r="G136" s="1019">
        <v>15300</v>
      </c>
      <c r="H136" s="1020">
        <v>15400</v>
      </c>
      <c r="I136" s="1020">
        <v>16000</v>
      </c>
      <c r="J136" s="1009">
        <v>17800</v>
      </c>
      <c r="K136" s="1009">
        <v>17900</v>
      </c>
      <c r="L136" s="1009">
        <v>19100</v>
      </c>
      <c r="M136" s="1009">
        <v>19700</v>
      </c>
      <c r="N136" s="1009">
        <v>20000</v>
      </c>
    </row>
    <row r="137" spans="2:14" ht="15.75" thickBot="1">
      <c r="B137" s="106" t="s">
        <v>222</v>
      </c>
      <c r="C137" s="106"/>
      <c r="D137" s="106"/>
      <c r="E137" s="1019">
        <v>57500</v>
      </c>
      <c r="F137" s="1019"/>
      <c r="G137" s="1019">
        <v>54700</v>
      </c>
      <c r="H137" s="1020">
        <v>55500</v>
      </c>
      <c r="I137" s="1020">
        <v>55200</v>
      </c>
      <c r="J137" s="1009">
        <v>57900</v>
      </c>
      <c r="K137" s="1009">
        <v>60300</v>
      </c>
      <c r="L137" s="1009">
        <v>59600</v>
      </c>
      <c r="M137" s="1009">
        <v>63100</v>
      </c>
      <c r="N137" s="1009">
        <v>62000</v>
      </c>
    </row>
    <row r="138" spans="2:14" ht="15.75" thickBot="1">
      <c r="B138" s="106" t="s">
        <v>137</v>
      </c>
      <c r="C138" s="106"/>
      <c r="D138" s="106"/>
      <c r="E138" s="1019">
        <v>136600</v>
      </c>
      <c r="F138" s="1019"/>
      <c r="G138" s="1019">
        <v>143400</v>
      </c>
      <c r="H138" s="1020">
        <v>157700</v>
      </c>
      <c r="I138" s="1020">
        <v>165300</v>
      </c>
      <c r="J138" s="1009">
        <v>163000</v>
      </c>
      <c r="K138" s="1009">
        <v>165000</v>
      </c>
      <c r="L138" s="1009">
        <v>165800</v>
      </c>
      <c r="M138" s="1009">
        <v>161700</v>
      </c>
      <c r="N138" s="1009">
        <v>165100</v>
      </c>
    </row>
    <row r="139" spans="2:14" ht="15.75" thickBot="1">
      <c r="B139" s="106" t="s">
        <v>140</v>
      </c>
      <c r="C139" s="106"/>
      <c r="D139" s="106"/>
      <c r="E139" s="1021">
        <v>121800</v>
      </c>
      <c r="F139" s="1021"/>
      <c r="G139" s="1021">
        <v>113100</v>
      </c>
      <c r="H139" s="1020">
        <v>122800</v>
      </c>
      <c r="I139" s="1020">
        <v>135300</v>
      </c>
      <c r="J139" s="1009">
        <v>132600</v>
      </c>
      <c r="K139" s="1009">
        <v>137600</v>
      </c>
      <c r="L139" s="1009">
        <v>141200</v>
      </c>
      <c r="M139" s="1009">
        <v>146500</v>
      </c>
      <c r="N139" s="1009">
        <v>154700</v>
      </c>
    </row>
    <row r="140" spans="2:14" ht="15.75" thickBot="1">
      <c r="B140" s="106" t="s">
        <v>1455</v>
      </c>
      <c r="C140" s="106"/>
      <c r="D140" s="106"/>
      <c r="E140" s="1021">
        <v>205900</v>
      </c>
      <c r="F140" s="1021"/>
      <c r="G140" s="1021">
        <v>203100</v>
      </c>
      <c r="H140" s="1020">
        <v>206400</v>
      </c>
      <c r="I140" s="1020">
        <v>207300</v>
      </c>
      <c r="J140" s="1009">
        <v>211700</v>
      </c>
      <c r="K140" s="1009">
        <v>209500</v>
      </c>
      <c r="L140" s="1009">
        <v>214300</v>
      </c>
      <c r="M140" s="1009">
        <v>217900</v>
      </c>
      <c r="N140" s="1009">
        <v>213100</v>
      </c>
    </row>
    <row r="141" spans="2:14" ht="23.25" thickBot="1">
      <c r="B141" s="106" t="s">
        <v>1456</v>
      </c>
      <c r="C141" s="106" t="s">
        <v>1478</v>
      </c>
      <c r="D141" s="106"/>
      <c r="E141" s="1021">
        <v>205000</v>
      </c>
      <c r="F141" s="1021"/>
      <c r="G141" s="1021">
        <v>209600</v>
      </c>
      <c r="H141" s="1020">
        <v>221200</v>
      </c>
      <c r="I141" s="1020">
        <v>226500</v>
      </c>
      <c r="J141" s="1009">
        <v>229600</v>
      </c>
      <c r="K141" s="1009">
        <v>233600</v>
      </c>
      <c r="L141" s="1009">
        <v>244100</v>
      </c>
      <c r="M141" s="1009">
        <v>247300</v>
      </c>
      <c r="N141" s="1009">
        <v>253900</v>
      </c>
    </row>
    <row r="142" spans="2:14" ht="23.25" thickBot="1">
      <c r="B142" s="106" t="s">
        <v>1457</v>
      </c>
      <c r="C142" s="106" t="s">
        <v>1479</v>
      </c>
      <c r="D142" s="106"/>
      <c r="E142" s="1021">
        <v>76300</v>
      </c>
      <c r="F142" s="1021"/>
      <c r="G142" s="1021">
        <v>85600</v>
      </c>
      <c r="H142" s="1020">
        <v>91100</v>
      </c>
      <c r="I142" s="1020">
        <v>95400</v>
      </c>
      <c r="J142" s="1009">
        <v>102000</v>
      </c>
      <c r="K142" s="1009">
        <v>108100</v>
      </c>
      <c r="L142" s="1009">
        <v>112100</v>
      </c>
      <c r="M142" s="1009">
        <v>126600</v>
      </c>
      <c r="N142" s="1009">
        <v>134000</v>
      </c>
    </row>
    <row r="143" spans="2:14" ht="15.75" thickBot="1">
      <c r="B143" s="106" t="s">
        <v>573</v>
      </c>
      <c r="C143" s="106"/>
      <c r="D143" s="106"/>
      <c r="E143" s="1021">
        <v>579000</v>
      </c>
      <c r="F143" s="1021"/>
      <c r="G143" s="1021">
        <v>598400</v>
      </c>
      <c r="H143" s="1020">
        <v>609600</v>
      </c>
      <c r="I143" s="1020">
        <v>649300</v>
      </c>
      <c r="J143" s="1009">
        <v>666000</v>
      </c>
      <c r="K143" s="1009">
        <v>692400</v>
      </c>
      <c r="L143" s="1009">
        <v>710900</v>
      </c>
      <c r="M143" s="1009">
        <v>714500</v>
      </c>
      <c r="N143" s="1009">
        <v>708600</v>
      </c>
    </row>
    <row r="144" spans="2:14">
      <c r="B144" s="1629" t="s">
        <v>2245</v>
      </c>
    </row>
    <row r="145" spans="2:13">
      <c r="B145" s="1030" t="s">
        <v>1480</v>
      </c>
    </row>
    <row r="147" spans="2:13" ht="15.75">
      <c r="B147" s="105" t="s">
        <v>1461</v>
      </c>
    </row>
    <row r="148" spans="2:13">
      <c r="B148" s="116" t="s">
        <v>1477</v>
      </c>
    </row>
    <row r="149" spans="2:13">
      <c r="B149" s="25"/>
      <c r="C149" s="25"/>
      <c r="D149" s="25"/>
      <c r="E149" s="1028">
        <v>2019</v>
      </c>
      <c r="F149" s="1028">
        <v>2018</v>
      </c>
      <c r="G149" s="1028">
        <v>2017</v>
      </c>
      <c r="H149" s="1028">
        <v>2016</v>
      </c>
      <c r="I149" s="1028">
        <v>2015</v>
      </c>
      <c r="J149" s="1029">
        <v>2014</v>
      </c>
      <c r="K149" s="1028">
        <v>2013</v>
      </c>
      <c r="L149" s="1028">
        <v>2012</v>
      </c>
      <c r="M149" s="1028">
        <v>2011</v>
      </c>
    </row>
    <row r="150" spans="2:13" ht="15.75" thickBot="1">
      <c r="B150" s="106" t="s">
        <v>728</v>
      </c>
      <c r="C150" s="106"/>
      <c r="D150" s="106"/>
      <c r="E150" s="1019">
        <v>5432</v>
      </c>
      <c r="F150" s="1019">
        <v>5689</v>
      </c>
      <c r="G150" s="1019">
        <v>5689</v>
      </c>
      <c r="H150" s="1020">
        <v>5924</v>
      </c>
      <c r="I150" s="1020">
        <v>5885</v>
      </c>
      <c r="J150" s="1020">
        <v>6922</v>
      </c>
      <c r="K150" s="1009">
        <v>7000</v>
      </c>
      <c r="L150" s="1009">
        <v>7413</v>
      </c>
      <c r="M150" s="1009">
        <v>7179</v>
      </c>
    </row>
    <row r="151" spans="2:13" ht="15.75" thickBot="1">
      <c r="B151" s="106" t="s">
        <v>1463</v>
      </c>
      <c r="C151" s="106"/>
      <c r="D151" s="106"/>
      <c r="E151" s="1019">
        <v>6028</v>
      </c>
      <c r="F151" s="1019">
        <v>6198</v>
      </c>
      <c r="G151" s="1019">
        <v>6198</v>
      </c>
      <c r="H151" s="1020">
        <v>6412</v>
      </c>
      <c r="I151" s="1020">
        <v>6561</v>
      </c>
      <c r="J151" s="1020">
        <v>6853</v>
      </c>
      <c r="K151" s="1009">
        <v>7289</v>
      </c>
      <c r="L151" s="1009">
        <v>7602</v>
      </c>
      <c r="M151" s="1009">
        <v>7213</v>
      </c>
    </row>
    <row r="152" spans="2:13" ht="15.75" thickBot="1">
      <c r="B152" s="106" t="s">
        <v>1464</v>
      </c>
      <c r="C152" s="106"/>
      <c r="D152" s="106"/>
      <c r="E152" s="1019">
        <v>756</v>
      </c>
      <c r="F152" s="1019">
        <v>813</v>
      </c>
      <c r="G152" s="1019">
        <v>813</v>
      </c>
      <c r="H152" s="1020">
        <v>876</v>
      </c>
      <c r="I152" s="1020">
        <v>928</v>
      </c>
      <c r="J152" s="1020">
        <v>997</v>
      </c>
      <c r="K152" s="1009">
        <v>1177</v>
      </c>
      <c r="L152" s="1009">
        <v>1375</v>
      </c>
      <c r="M152" s="1009">
        <v>1486</v>
      </c>
    </row>
    <row r="153" spans="2:13" ht="15.75" thickBot="1">
      <c r="B153" s="106" t="s">
        <v>1481</v>
      </c>
      <c r="C153" s="106"/>
      <c r="D153" s="106"/>
      <c r="E153" s="1019">
        <v>3945</v>
      </c>
      <c r="F153" s="1019">
        <v>4084</v>
      </c>
      <c r="G153" s="1019">
        <v>4084</v>
      </c>
      <c r="H153" s="1020">
        <v>4116</v>
      </c>
      <c r="I153" s="1020">
        <v>4431</v>
      </c>
      <c r="J153" s="1020">
        <v>4943</v>
      </c>
      <c r="K153" s="1009">
        <v>5553</v>
      </c>
      <c r="L153" s="1009">
        <v>5368</v>
      </c>
      <c r="M153" s="1009">
        <v>8093</v>
      </c>
    </row>
    <row r="154" spans="2:13" ht="15.75" thickBot="1">
      <c r="B154" s="106" t="s">
        <v>1417</v>
      </c>
      <c r="C154" s="106"/>
      <c r="D154" s="106"/>
      <c r="E154" s="1019">
        <v>1828</v>
      </c>
      <c r="F154" s="1019">
        <v>1633</v>
      </c>
      <c r="G154" s="1019">
        <v>1633</v>
      </c>
      <c r="H154" s="1020">
        <v>1699</v>
      </c>
      <c r="I154" s="1020">
        <v>1795</v>
      </c>
      <c r="J154" s="1020">
        <v>2162</v>
      </c>
      <c r="K154" s="1009">
        <v>2603</v>
      </c>
      <c r="L154" s="1009">
        <v>2260</v>
      </c>
      <c r="M154" s="1009">
        <v>2196</v>
      </c>
    </row>
    <row r="155" spans="2:13" ht="15.75" thickBot="1">
      <c r="B155" s="106" t="s">
        <v>1466</v>
      </c>
      <c r="C155" s="106"/>
      <c r="D155" s="106"/>
      <c r="E155" s="1019">
        <v>23904</v>
      </c>
      <c r="F155" s="1019">
        <v>21208</v>
      </c>
      <c r="G155" s="1019">
        <v>21208</v>
      </c>
      <c r="H155" s="1020">
        <v>24861</v>
      </c>
      <c r="I155" s="1020">
        <v>29328</v>
      </c>
      <c r="J155" s="1020">
        <v>29897</v>
      </c>
      <c r="K155" s="1009">
        <v>28548</v>
      </c>
      <c r="L155" s="1009">
        <v>30174</v>
      </c>
      <c r="M155" s="1009">
        <v>31529</v>
      </c>
    </row>
    <row r="156" spans="2:13">
      <c r="B156" s="1629" t="s">
        <v>2245</v>
      </c>
    </row>
    <row r="157" spans="2:13">
      <c r="B157" s="1030" t="s">
        <v>1482</v>
      </c>
    </row>
    <row r="163" spans="2:9">
      <c r="B163" s="1373" t="s">
        <v>1483</v>
      </c>
      <c r="D163" s="186"/>
    </row>
    <row r="164" spans="2:9">
      <c r="B164" s="1373">
        <v>2015</v>
      </c>
      <c r="D164" s="186"/>
    </row>
    <row r="165" spans="2:9" ht="15.75" thickBot="1">
      <c r="B165" s="106" t="s">
        <v>136</v>
      </c>
      <c r="C165" s="1373">
        <v>69.2</v>
      </c>
      <c r="D165" s="186"/>
    </row>
    <row r="166" spans="2:9" ht="15.75" thickBot="1">
      <c r="B166" s="106" t="s">
        <v>135</v>
      </c>
      <c r="C166" s="1373">
        <v>21.7</v>
      </c>
      <c r="D166" s="186"/>
    </row>
    <row r="167" spans="2:9" ht="15.75" thickBot="1">
      <c r="B167" s="106" t="s">
        <v>134</v>
      </c>
      <c r="C167" s="1373">
        <v>19</v>
      </c>
      <c r="D167" s="186"/>
    </row>
    <row r="168" spans="2:9" ht="15.75" thickBot="1">
      <c r="B168" s="106" t="s">
        <v>138</v>
      </c>
      <c r="C168" s="1373">
        <v>12.6</v>
      </c>
      <c r="D168" s="186"/>
    </row>
    <row r="169" spans="2:9" ht="15.75" thickBot="1">
      <c r="B169" s="106" t="s">
        <v>147</v>
      </c>
      <c r="C169" s="1373">
        <v>11.7</v>
      </c>
      <c r="D169" s="186"/>
    </row>
    <row r="170" spans="2:9" ht="15.75" thickBot="1">
      <c r="B170" s="106" t="s">
        <v>1484</v>
      </c>
      <c r="C170" s="1373">
        <v>15.1</v>
      </c>
      <c r="D170" s="186"/>
    </row>
    <row r="171" spans="2:9" ht="15.75" thickBot="1">
      <c r="B171" s="106" t="s">
        <v>1123</v>
      </c>
      <c r="C171" s="1373">
        <v>68.900000000000006</v>
      </c>
      <c r="D171" s="186"/>
    </row>
    <row r="172" spans="2:9" ht="15.75" thickBot="1">
      <c r="B172" s="106" t="s">
        <v>1454</v>
      </c>
      <c r="C172" s="1373">
        <v>33.299999999999997</v>
      </c>
      <c r="D172" s="186"/>
    </row>
    <row r="173" spans="2:9" ht="15.75" thickBot="1">
      <c r="B173" s="106" t="s">
        <v>1485</v>
      </c>
      <c r="C173" s="1373">
        <v>8.6999999999999993</v>
      </c>
      <c r="D173" s="186"/>
    </row>
    <row r="174" spans="2:9" ht="23.25" thickBot="1">
      <c r="B174" s="106" t="s">
        <v>1486</v>
      </c>
      <c r="C174" s="1373">
        <v>16.8</v>
      </c>
      <c r="D174" s="186"/>
      <c r="I174" s="1373">
        <v>16.8</v>
      </c>
    </row>
    <row r="175" spans="2:9" ht="15.75" thickBot="1">
      <c r="B175" s="106" t="s">
        <v>1487</v>
      </c>
      <c r="C175" s="1373">
        <v>11.3</v>
      </c>
      <c r="D175" s="186"/>
      <c r="I175" s="1373">
        <v>22.6</v>
      </c>
    </row>
    <row r="176" spans="2:9" ht="15.75" thickBot="1">
      <c r="B176" s="106" t="s">
        <v>1488</v>
      </c>
      <c r="C176" s="1373">
        <v>25.8</v>
      </c>
      <c r="D176" s="186"/>
      <c r="I176" s="1373">
        <v>3.2</v>
      </c>
    </row>
    <row r="177" spans="2:16" ht="15.75" thickBot="1">
      <c r="B177" s="106" t="s">
        <v>1489</v>
      </c>
      <c r="C177" s="1373">
        <v>30.2</v>
      </c>
      <c r="D177" s="186"/>
      <c r="I177" s="1373">
        <f>SUM(I174:I176)</f>
        <v>42.600000000000009</v>
      </c>
    </row>
    <row r="178" spans="2:16" ht="15.75" thickBot="1">
      <c r="B178" s="106" t="s">
        <v>1490</v>
      </c>
      <c r="C178" s="1373">
        <v>22.6</v>
      </c>
      <c r="D178" s="186"/>
    </row>
    <row r="179" spans="2:16" ht="15.75" thickBot="1">
      <c r="B179" s="106" t="s">
        <v>1491</v>
      </c>
      <c r="C179" s="1373">
        <v>7.3</v>
      </c>
      <c r="D179" s="186"/>
    </row>
    <row r="180" spans="2:16" ht="15.75" thickBot="1">
      <c r="B180" s="106" t="s">
        <v>1313</v>
      </c>
      <c r="C180" s="1373">
        <v>3.2</v>
      </c>
      <c r="D180" s="186"/>
    </row>
    <row r="181" spans="2:16" ht="15.75" thickBot="1">
      <c r="B181" s="106" t="s">
        <v>161</v>
      </c>
      <c r="C181" s="1373">
        <v>2.7</v>
      </c>
      <c r="D181" s="186"/>
    </row>
    <row r="182" spans="2:16">
      <c r="D182" s="186"/>
    </row>
    <row r="183" spans="2:16">
      <c r="C183" s="1373">
        <f>SUM(C165:C182)</f>
        <v>380.1</v>
      </c>
      <c r="D183" s="186"/>
      <c r="H183" s="280" t="s">
        <v>1492</v>
      </c>
    </row>
    <row r="184" spans="2:16">
      <c r="D184" s="186"/>
    </row>
    <row r="185" spans="2:16">
      <c r="D185" s="186"/>
    </row>
    <row r="186" spans="2:16">
      <c r="D186" s="186"/>
    </row>
    <row r="187" spans="2:16">
      <c r="B187" s="1373" t="s">
        <v>1493</v>
      </c>
      <c r="C187" s="1373">
        <v>95.9</v>
      </c>
      <c r="D187" s="186"/>
      <c r="J187" s="124"/>
    </row>
    <row r="188" spans="2:16">
      <c r="B188" s="1373" t="s">
        <v>155</v>
      </c>
      <c r="C188" s="1373">
        <v>218.2</v>
      </c>
      <c r="D188" s="186"/>
    </row>
    <row r="190" spans="2:16">
      <c r="E190" s="186"/>
      <c r="F190" s="186"/>
      <c r="G190" s="186"/>
      <c r="H190" s="186"/>
      <c r="I190" s="186"/>
      <c r="J190" s="186"/>
      <c r="K190" s="186"/>
      <c r="L190" s="186"/>
      <c r="M190" s="186"/>
      <c r="N190" s="186"/>
      <c r="O190" s="186"/>
      <c r="P190" s="186"/>
    </row>
    <row r="191" spans="2:16" ht="15.75">
      <c r="B191" s="108" t="s">
        <v>675</v>
      </c>
    </row>
    <row r="192" spans="2:16">
      <c r="B192" s="408" t="s">
        <v>669</v>
      </c>
      <c r="C192" s="416"/>
      <c r="D192" s="416"/>
      <c r="E192" s="416"/>
      <c r="F192" s="416"/>
      <c r="G192" s="416"/>
      <c r="H192" s="416"/>
      <c r="I192" s="416"/>
      <c r="J192" s="416"/>
      <c r="K192" s="416"/>
      <c r="L192" s="416"/>
      <c r="M192" s="416"/>
      <c r="N192" s="416"/>
      <c r="O192" s="416"/>
      <c r="P192" s="416"/>
    </row>
    <row r="193" spans="2:13">
      <c r="B193" s="217"/>
      <c r="C193" s="1031">
        <v>2021</v>
      </c>
      <c r="D193" s="1031">
        <v>2020</v>
      </c>
      <c r="E193" s="1031">
        <v>2019</v>
      </c>
      <c r="F193" s="1031">
        <v>2018</v>
      </c>
      <c r="G193" s="1031">
        <v>2017</v>
      </c>
      <c r="H193" s="1031">
        <v>2016</v>
      </c>
      <c r="I193" s="1032">
        <v>2015</v>
      </c>
      <c r="J193" s="1031">
        <v>2014</v>
      </c>
      <c r="K193" s="1032">
        <v>2013</v>
      </c>
      <c r="L193" s="1031">
        <v>2012</v>
      </c>
      <c r="M193" s="1032">
        <v>2011</v>
      </c>
    </row>
    <row r="194" spans="2:13" ht="15.75" thickBot="1">
      <c r="B194" s="411" t="s">
        <v>670</v>
      </c>
      <c r="C194" s="924">
        <v>290702</v>
      </c>
      <c r="D194" s="924">
        <v>284446</v>
      </c>
      <c r="E194" s="304">
        <v>321940</v>
      </c>
      <c r="F194" s="1033">
        <v>308962</v>
      </c>
      <c r="G194" s="1033">
        <v>308577</v>
      </c>
      <c r="H194" s="1033">
        <v>313847</v>
      </c>
      <c r="I194" s="1033">
        <v>291648</v>
      </c>
      <c r="J194" s="1033">
        <v>266311</v>
      </c>
      <c r="K194" s="1033">
        <v>290675</v>
      </c>
      <c r="L194" s="1033">
        <v>343321</v>
      </c>
      <c r="M194" s="1033">
        <v>280825</v>
      </c>
    </row>
    <row r="195" spans="2:13" ht="15.75" thickBot="1">
      <c r="B195" s="417" t="s">
        <v>672</v>
      </c>
      <c r="C195" s="924">
        <v>105333</v>
      </c>
      <c r="D195" s="924">
        <v>99351</v>
      </c>
      <c r="E195" s="304">
        <v>102077</v>
      </c>
      <c r="F195" s="1034">
        <v>94657</v>
      </c>
      <c r="G195" s="1034">
        <v>96095</v>
      </c>
      <c r="H195" s="1034">
        <v>94418</v>
      </c>
      <c r="I195" s="1035">
        <v>86509</v>
      </c>
      <c r="J195" s="1035">
        <v>78141</v>
      </c>
      <c r="K195" s="1035">
        <v>77907</v>
      </c>
      <c r="L195" s="1035">
        <v>87431</v>
      </c>
      <c r="M195" s="1035">
        <v>77910</v>
      </c>
    </row>
    <row r="196" spans="2:13" ht="15.75" thickBot="1">
      <c r="B196" s="417" t="s">
        <v>832</v>
      </c>
      <c r="C196" s="924">
        <v>60695</v>
      </c>
      <c r="D196" s="924">
        <v>57506</v>
      </c>
      <c r="E196" s="304">
        <v>65622</v>
      </c>
      <c r="F196" s="1034">
        <v>60850</v>
      </c>
      <c r="G196" s="1034">
        <v>62140</v>
      </c>
      <c r="H196" s="1034">
        <v>66213</v>
      </c>
      <c r="I196" s="1035">
        <v>64217</v>
      </c>
      <c r="J196" s="1035">
        <v>55455</v>
      </c>
      <c r="K196" s="1035">
        <v>57855</v>
      </c>
      <c r="L196" s="1035">
        <v>65657</v>
      </c>
      <c r="M196" s="1035">
        <v>56700</v>
      </c>
    </row>
    <row r="197" spans="2:13">
      <c r="B197" s="218" t="s">
        <v>671</v>
      </c>
      <c r="C197" s="930">
        <v>46561</v>
      </c>
      <c r="D197" s="930">
        <v>43888</v>
      </c>
      <c r="E197" s="223">
        <v>47027</v>
      </c>
      <c r="F197" s="1036">
        <v>49098</v>
      </c>
      <c r="G197" s="1036">
        <v>51653</v>
      </c>
      <c r="H197" s="1036">
        <v>53144</v>
      </c>
      <c r="I197" s="1037">
        <v>55891</v>
      </c>
      <c r="J197" s="1037">
        <v>55705</v>
      </c>
      <c r="K197" s="1037">
        <v>58230</v>
      </c>
      <c r="L197" s="1037">
        <v>63809</v>
      </c>
      <c r="M197" s="1037">
        <v>62933</v>
      </c>
    </row>
    <row r="198" spans="2:13">
      <c r="B198" s="409" t="s">
        <v>72</v>
      </c>
      <c r="C198" s="415">
        <v>503291</v>
      </c>
      <c r="D198" s="415">
        <v>485191</v>
      </c>
      <c r="E198" s="415">
        <v>536666</v>
      </c>
      <c r="F198" s="1038">
        <v>513567</v>
      </c>
      <c r="G198" s="1038">
        <v>518465</v>
      </c>
      <c r="H198" s="1038">
        <v>527622</v>
      </c>
      <c r="I198" s="1038">
        <v>498265</v>
      </c>
      <c r="J198" s="1038">
        <v>455612</v>
      </c>
      <c r="K198" s="1038">
        <v>484667</v>
      </c>
      <c r="L198" s="1038">
        <v>560218</v>
      </c>
      <c r="M198" s="1038">
        <v>478368</v>
      </c>
    </row>
    <row r="199" spans="2:13">
      <c r="B199" s="49" t="s">
        <v>1976</v>
      </c>
      <c r="C199" s="27"/>
      <c r="D199" s="27"/>
      <c r="E199" s="27"/>
      <c r="F199" s="27"/>
      <c r="G199" s="27"/>
      <c r="H199" s="27"/>
      <c r="I199" s="27"/>
      <c r="J199" s="416"/>
    </row>
    <row r="200" spans="2:13">
      <c r="C200" s="27"/>
      <c r="D200" s="27"/>
    </row>
    <row r="202" spans="2:13" ht="15.75">
      <c r="B202" s="108" t="s">
        <v>668</v>
      </c>
    </row>
    <row r="203" spans="2:13">
      <c r="B203" s="1382" t="s">
        <v>1494</v>
      </c>
    </row>
    <row r="204" spans="2:13">
      <c r="B204" s="421"/>
      <c r="C204" s="421">
        <v>2021</v>
      </c>
      <c r="D204" s="421">
        <v>2020</v>
      </c>
      <c r="E204" s="421">
        <v>2019</v>
      </c>
      <c r="F204" s="421">
        <v>2018</v>
      </c>
      <c r="G204" s="421">
        <v>2017</v>
      </c>
      <c r="H204" s="421">
        <v>2016</v>
      </c>
      <c r="I204" s="421">
        <v>2015</v>
      </c>
      <c r="J204" s="421">
        <v>2014</v>
      </c>
      <c r="K204" s="421">
        <v>2013</v>
      </c>
      <c r="L204" s="421">
        <v>2012</v>
      </c>
      <c r="M204" s="421">
        <v>2011</v>
      </c>
    </row>
    <row r="205" spans="2:13" ht="15.75" thickBot="1">
      <c r="B205" s="1039" t="s">
        <v>46</v>
      </c>
      <c r="C205" s="924">
        <v>70479</v>
      </c>
      <c r="D205" s="304">
        <v>66328</v>
      </c>
      <c r="E205" s="304">
        <v>70575</v>
      </c>
      <c r="F205" s="744">
        <v>71905</v>
      </c>
      <c r="G205" s="744">
        <v>73867</v>
      </c>
      <c r="H205" s="744">
        <v>70238</v>
      </c>
      <c r="I205" s="744">
        <v>69188</v>
      </c>
      <c r="J205" s="744">
        <v>61799</v>
      </c>
      <c r="K205" s="744">
        <v>62790</v>
      </c>
      <c r="L205" s="744">
        <v>70209</v>
      </c>
      <c r="M205" s="744">
        <v>52815</v>
      </c>
    </row>
    <row r="206" spans="2:13" ht="15.75" thickBot="1">
      <c r="B206" s="1039" t="s">
        <v>562</v>
      </c>
      <c r="C206" s="924">
        <v>53493</v>
      </c>
      <c r="D206" s="304">
        <v>61739</v>
      </c>
      <c r="E206" s="304">
        <v>75488</v>
      </c>
      <c r="F206" s="744">
        <v>67049</v>
      </c>
      <c r="G206" s="744">
        <v>67087</v>
      </c>
      <c r="H206" s="744">
        <v>69518</v>
      </c>
      <c r="I206" s="744">
        <v>65457</v>
      </c>
      <c r="J206" s="744">
        <v>66046</v>
      </c>
      <c r="K206" s="744">
        <v>75106</v>
      </c>
      <c r="L206" s="744">
        <v>86169</v>
      </c>
      <c r="M206" s="744">
        <v>72606</v>
      </c>
    </row>
    <row r="207" spans="2:13" ht="15.75" thickBot="1">
      <c r="B207" s="1039" t="s">
        <v>35</v>
      </c>
      <c r="C207" s="924">
        <v>43306</v>
      </c>
      <c r="D207" s="304">
        <v>39986</v>
      </c>
      <c r="E207" s="304">
        <v>40516</v>
      </c>
      <c r="F207" s="744">
        <v>38646</v>
      </c>
      <c r="G207" s="744">
        <v>36670</v>
      </c>
      <c r="H207" s="744">
        <v>37524</v>
      </c>
      <c r="I207" s="744">
        <v>32037</v>
      </c>
      <c r="J207" s="744">
        <v>27371</v>
      </c>
      <c r="K207" s="744">
        <v>32499</v>
      </c>
      <c r="L207" s="744">
        <v>37212</v>
      </c>
      <c r="M207" s="744">
        <v>29478</v>
      </c>
    </row>
    <row r="208" spans="2:13" ht="15.75" thickBot="1">
      <c r="B208" s="1039" t="s">
        <v>1908</v>
      </c>
      <c r="C208" s="924">
        <v>34691</v>
      </c>
      <c r="D208" s="304">
        <v>31127</v>
      </c>
      <c r="E208" s="304">
        <v>30583</v>
      </c>
      <c r="F208" s="744">
        <v>26732</v>
      </c>
      <c r="G208" s="744">
        <v>26057</v>
      </c>
      <c r="H208" s="744">
        <v>27495</v>
      </c>
      <c r="I208" s="744">
        <v>24194</v>
      </c>
      <c r="J208" s="744">
        <v>18814</v>
      </c>
      <c r="K208" s="744">
        <v>17381</v>
      </c>
      <c r="L208" s="744">
        <v>16327</v>
      </c>
      <c r="M208" s="744">
        <v>13169</v>
      </c>
    </row>
    <row r="209" spans="2:16" ht="15.75" thickBot="1">
      <c r="B209" s="1039" t="s">
        <v>36</v>
      </c>
      <c r="C209" s="924">
        <v>30838</v>
      </c>
      <c r="D209" s="304">
        <v>29103</v>
      </c>
      <c r="E209" s="304">
        <v>33540</v>
      </c>
      <c r="F209" s="744">
        <v>32187</v>
      </c>
      <c r="G209" s="744">
        <v>31982</v>
      </c>
      <c r="H209" s="744">
        <v>30980</v>
      </c>
      <c r="I209" s="744">
        <v>26742</v>
      </c>
      <c r="J209" s="744">
        <v>25442</v>
      </c>
      <c r="K209" s="744">
        <v>27084</v>
      </c>
      <c r="L209" s="744">
        <v>36918</v>
      </c>
      <c r="M209" s="744">
        <v>27140</v>
      </c>
    </row>
    <row r="210" spans="2:16" ht="15.75" thickBot="1">
      <c r="B210" s="1039" t="s">
        <v>39</v>
      </c>
      <c r="C210" s="924">
        <v>14879</v>
      </c>
      <c r="D210" s="304">
        <v>15559</v>
      </c>
      <c r="E210" s="304">
        <v>18994</v>
      </c>
      <c r="F210" s="744">
        <v>17955</v>
      </c>
      <c r="G210" s="744">
        <v>18849</v>
      </c>
      <c r="H210" s="744">
        <v>22949</v>
      </c>
      <c r="I210" s="744">
        <v>22403</v>
      </c>
      <c r="J210" s="744">
        <v>20460</v>
      </c>
      <c r="K210" s="744">
        <v>22467</v>
      </c>
      <c r="L210" s="744">
        <v>28196</v>
      </c>
      <c r="M210" s="744">
        <v>25055</v>
      </c>
    </row>
    <row r="211" spans="2:16" ht="15.75" thickBot="1">
      <c r="B211" s="1039" t="s">
        <v>48</v>
      </c>
      <c r="C211" s="924">
        <v>10646</v>
      </c>
      <c r="D211" s="304">
        <v>11378</v>
      </c>
      <c r="E211" s="304">
        <v>12525</v>
      </c>
      <c r="F211" s="744">
        <v>13927</v>
      </c>
      <c r="G211" s="744">
        <v>13250</v>
      </c>
      <c r="H211" s="744">
        <v>14773</v>
      </c>
      <c r="I211" s="744">
        <v>14186</v>
      </c>
      <c r="J211" s="744">
        <v>10005</v>
      </c>
      <c r="K211" s="744">
        <v>8800</v>
      </c>
      <c r="L211" s="744">
        <v>9555</v>
      </c>
      <c r="M211" s="744">
        <v>6775</v>
      </c>
    </row>
    <row r="212" spans="2:16" ht="15.75" thickBot="1">
      <c r="B212" s="1039" t="s">
        <v>31</v>
      </c>
      <c r="C212" s="924">
        <v>8020</v>
      </c>
      <c r="D212" s="304">
        <v>5974</v>
      </c>
      <c r="E212" s="304">
        <v>8507</v>
      </c>
      <c r="F212" s="744">
        <v>8783</v>
      </c>
      <c r="G212" s="744">
        <v>9478</v>
      </c>
      <c r="H212" s="744">
        <v>9440</v>
      </c>
      <c r="I212" s="744">
        <v>8761</v>
      </c>
      <c r="J212" s="744">
        <v>7510</v>
      </c>
      <c r="K212" s="744">
        <v>8475</v>
      </c>
      <c r="L212" s="744">
        <v>9461</v>
      </c>
      <c r="M212" s="744">
        <v>6663</v>
      </c>
    </row>
    <row r="213" spans="2:16" ht="15.75" thickBot="1">
      <c r="B213" s="1039" t="s">
        <v>32</v>
      </c>
      <c r="C213" s="924">
        <v>6227</v>
      </c>
      <c r="D213" s="304">
        <v>4432</v>
      </c>
      <c r="E213" s="304">
        <v>5006</v>
      </c>
      <c r="F213" s="744">
        <v>4452</v>
      </c>
      <c r="G213" s="744">
        <v>3552</v>
      </c>
      <c r="H213" s="744">
        <v>3361</v>
      </c>
      <c r="I213" s="744">
        <v>2429</v>
      </c>
      <c r="J213" s="744">
        <v>2227</v>
      </c>
      <c r="K213" s="744">
        <v>2512</v>
      </c>
      <c r="L213" s="744">
        <v>3308</v>
      </c>
      <c r="M213" s="744">
        <v>2486</v>
      </c>
    </row>
    <row r="214" spans="2:16" ht="15.75" thickBot="1">
      <c r="B214" s="1039" t="s">
        <v>30</v>
      </c>
      <c r="C214" s="924">
        <v>4372</v>
      </c>
      <c r="D214" s="304">
        <v>5614</v>
      </c>
      <c r="E214" s="304">
        <v>6944</v>
      </c>
      <c r="F214" s="744">
        <v>4127</v>
      </c>
      <c r="G214" s="744">
        <v>2054</v>
      </c>
      <c r="H214" s="744">
        <v>934</v>
      </c>
      <c r="I214" s="744">
        <v>580</v>
      </c>
      <c r="J214" s="744">
        <v>226</v>
      </c>
      <c r="K214" s="744">
        <v>419</v>
      </c>
      <c r="L214" s="744">
        <v>851</v>
      </c>
      <c r="M214" s="744">
        <v>999</v>
      </c>
    </row>
    <row r="215" spans="2:16" ht="15.75" thickBot="1">
      <c r="B215" s="1039" t="s">
        <v>1296</v>
      </c>
      <c r="C215" s="924">
        <v>2932</v>
      </c>
      <c r="D215" s="304">
        <v>3143</v>
      </c>
      <c r="E215" s="304">
        <v>4211</v>
      </c>
      <c r="F215" s="744">
        <v>4468</v>
      </c>
      <c r="G215" s="744">
        <v>5275</v>
      </c>
      <c r="H215" s="744">
        <v>6258</v>
      </c>
      <c r="I215" s="744">
        <v>7127</v>
      </c>
      <c r="J215" s="744">
        <v>6240</v>
      </c>
      <c r="K215" s="744">
        <v>7730</v>
      </c>
      <c r="L215" s="744">
        <v>9939</v>
      </c>
      <c r="M215" s="744">
        <v>10502</v>
      </c>
    </row>
    <row r="216" spans="2:16" ht="15.75" thickBot="1">
      <c r="B216" s="1039" t="s">
        <v>350</v>
      </c>
      <c r="C216" s="924">
        <v>2544</v>
      </c>
      <c r="D216" s="304">
        <v>3081</v>
      </c>
      <c r="E216" s="304">
        <v>3299</v>
      </c>
      <c r="F216" s="744">
        <v>4537</v>
      </c>
      <c r="G216" s="744">
        <v>6090</v>
      </c>
      <c r="H216" s="744">
        <v>6252</v>
      </c>
      <c r="I216" s="744">
        <v>6432</v>
      </c>
      <c r="J216" s="744">
        <v>8298</v>
      </c>
      <c r="K216" s="744">
        <v>11110</v>
      </c>
      <c r="L216" s="744">
        <v>15536</v>
      </c>
      <c r="M216" s="744">
        <v>15728</v>
      </c>
    </row>
    <row r="217" spans="2:16" ht="15.75" thickBot="1">
      <c r="B217" s="1039" t="s">
        <v>34</v>
      </c>
      <c r="C217" s="924">
        <v>2445</v>
      </c>
      <c r="D217" s="304">
        <v>2079</v>
      </c>
      <c r="E217" s="304">
        <v>2683</v>
      </c>
      <c r="F217" s="744">
        <v>2959</v>
      </c>
      <c r="G217" s="744">
        <v>2739</v>
      </c>
      <c r="H217" s="744">
        <v>2298</v>
      </c>
      <c r="I217" s="744">
        <v>1677</v>
      </c>
      <c r="J217" s="744">
        <v>1912</v>
      </c>
      <c r="K217" s="744">
        <v>2296</v>
      </c>
      <c r="L217" s="744">
        <v>3050</v>
      </c>
      <c r="M217" s="744">
        <v>3328</v>
      </c>
    </row>
    <row r="218" spans="2:16" ht="15.75" thickBot="1">
      <c r="B218" s="1039" t="s">
        <v>18</v>
      </c>
      <c r="C218" s="924">
        <v>1979</v>
      </c>
      <c r="D218" s="304">
        <v>2042</v>
      </c>
      <c r="E218" s="304">
        <v>3289</v>
      </c>
      <c r="F218" s="744">
        <v>3992</v>
      </c>
      <c r="G218" s="744">
        <v>4567</v>
      </c>
      <c r="H218" s="744">
        <v>5268</v>
      </c>
      <c r="I218" s="744">
        <v>4437</v>
      </c>
      <c r="J218" s="744">
        <v>4518</v>
      </c>
      <c r="K218" s="744">
        <v>5988</v>
      </c>
      <c r="L218" s="744">
        <v>8468</v>
      </c>
      <c r="M218" s="744">
        <v>7317</v>
      </c>
    </row>
    <row r="219" spans="2:16" ht="15.75" thickBot="1">
      <c r="B219" s="1039" t="s">
        <v>1897</v>
      </c>
      <c r="C219" s="924">
        <v>712</v>
      </c>
      <c r="D219" s="304">
        <v>435</v>
      </c>
      <c r="E219" s="304">
        <v>1008</v>
      </c>
      <c r="F219" s="744">
        <v>811</v>
      </c>
      <c r="G219" s="744">
        <v>829</v>
      </c>
      <c r="H219" s="744">
        <v>745</v>
      </c>
      <c r="I219" s="744">
        <v>774</v>
      </c>
      <c r="J219" s="744">
        <v>569</v>
      </c>
      <c r="K219" s="744">
        <v>873</v>
      </c>
      <c r="L219" s="744">
        <v>1058</v>
      </c>
      <c r="M219" s="744">
        <v>793</v>
      </c>
    </row>
    <row r="220" spans="2:16" ht="15.75" thickBot="1">
      <c r="B220" s="411" t="s">
        <v>17</v>
      </c>
      <c r="C220" s="924">
        <v>647</v>
      </c>
      <c r="D220" s="304">
        <v>584</v>
      </c>
      <c r="E220" s="304">
        <v>784</v>
      </c>
      <c r="F220" s="744">
        <v>860</v>
      </c>
      <c r="G220" s="744">
        <v>571</v>
      </c>
      <c r="H220" s="1040">
        <v>323</v>
      </c>
      <c r="I220" s="1040">
        <v>262</v>
      </c>
      <c r="J220" s="1040">
        <v>278</v>
      </c>
      <c r="K220" s="1040">
        <v>258</v>
      </c>
      <c r="L220" s="1040">
        <v>214</v>
      </c>
      <c r="M220" s="1040">
        <v>291</v>
      </c>
    </row>
    <row r="221" spans="2:16" ht="15.75" thickBot="1">
      <c r="B221" s="1039" t="s">
        <v>1495</v>
      </c>
      <c r="C221" s="924">
        <v>531</v>
      </c>
      <c r="D221" s="304">
        <v>329</v>
      </c>
      <c r="E221" s="304">
        <v>436</v>
      </c>
      <c r="F221" s="744">
        <v>304</v>
      </c>
      <c r="G221" s="744">
        <v>170</v>
      </c>
      <c r="H221" s="744">
        <v>5</v>
      </c>
      <c r="I221" s="744" t="s">
        <v>79</v>
      </c>
      <c r="J221" s="744">
        <v>23</v>
      </c>
      <c r="K221" s="744">
        <v>7</v>
      </c>
      <c r="L221" s="744" t="s">
        <v>79</v>
      </c>
      <c r="M221" s="744" t="s">
        <v>79</v>
      </c>
    </row>
    <row r="222" spans="2:16">
      <c r="B222" s="1041" t="s">
        <v>150</v>
      </c>
      <c r="C222" s="925">
        <v>1965</v>
      </c>
      <c r="D222" s="324">
        <v>1515</v>
      </c>
      <c r="E222" s="324">
        <v>3550</v>
      </c>
      <c r="F222" s="1042">
        <v>5267</v>
      </c>
      <c r="G222" s="1042">
        <v>5494</v>
      </c>
      <c r="H222" s="746">
        <v>5488</v>
      </c>
      <c r="I222" s="746">
        <v>4966</v>
      </c>
      <c r="J222" s="746">
        <v>4571</v>
      </c>
      <c r="K222" s="746">
        <v>4878</v>
      </c>
      <c r="L222" s="746">
        <v>6844</v>
      </c>
      <c r="M222" s="746">
        <v>5682</v>
      </c>
    </row>
    <row r="223" spans="2:16">
      <c r="B223" s="421" t="s">
        <v>72</v>
      </c>
      <c r="C223" s="422">
        <v>290702</v>
      </c>
      <c r="D223" s="422">
        <v>284446</v>
      </c>
      <c r="E223" s="422">
        <v>321940</v>
      </c>
      <c r="F223" s="422">
        <v>308962</v>
      </c>
      <c r="G223" s="422">
        <v>308577</v>
      </c>
      <c r="H223" s="422">
        <v>313847</v>
      </c>
      <c r="I223" s="422">
        <v>291648</v>
      </c>
      <c r="J223" s="422">
        <v>266311</v>
      </c>
      <c r="K223" s="422">
        <v>290675</v>
      </c>
      <c r="L223" s="422">
        <v>343321</v>
      </c>
      <c r="M223" s="422">
        <v>280825</v>
      </c>
    </row>
    <row r="224" spans="2:16">
      <c r="B224" s="49" t="s">
        <v>1976</v>
      </c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</row>
    <row r="225" spans="2:16">
      <c r="C225" s="27"/>
      <c r="D225" s="27"/>
    </row>
    <row r="226" spans="2:16"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</row>
    <row r="229" spans="2:16" ht="15.75"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</row>
    <row r="230" spans="2:16" ht="15.75">
      <c r="B230" s="105" t="s">
        <v>675</v>
      </c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</row>
    <row r="231" spans="2:16">
      <c r="B231" s="1" t="s">
        <v>1496</v>
      </c>
      <c r="C231" s="1"/>
      <c r="D231" s="1"/>
      <c r="E231" s="1"/>
      <c r="F231" s="1"/>
      <c r="G231" s="1"/>
      <c r="H231" s="1"/>
      <c r="I231" s="1"/>
      <c r="J231" s="1"/>
      <c r="K231" s="1"/>
      <c r="L231" s="1"/>
    </row>
    <row r="232" spans="2:16">
      <c r="B232" s="256" t="s">
        <v>677</v>
      </c>
      <c r="C232" s="256">
        <v>2021</v>
      </c>
      <c r="D232" s="256">
        <v>2020</v>
      </c>
      <c r="E232" s="256">
        <v>2019</v>
      </c>
      <c r="F232" s="256">
        <v>2018</v>
      </c>
      <c r="G232" s="256">
        <v>2017</v>
      </c>
      <c r="H232" s="256">
        <v>2016</v>
      </c>
      <c r="I232" s="256">
        <v>2015</v>
      </c>
      <c r="J232" s="256">
        <v>2014</v>
      </c>
      <c r="K232" s="256">
        <v>2013</v>
      </c>
      <c r="L232" s="256">
        <v>2012</v>
      </c>
      <c r="M232" s="256">
        <v>2011</v>
      </c>
      <c r="N232" s="431"/>
      <c r="O232" s="431"/>
      <c r="P232" s="431"/>
    </row>
    <row r="233" spans="2:16" ht="15.75" thickBot="1">
      <c r="B233" s="411" t="s">
        <v>35</v>
      </c>
      <c r="C233" s="924">
        <v>34319</v>
      </c>
      <c r="D233" s="924">
        <v>32675</v>
      </c>
      <c r="E233" s="304">
        <v>28725</v>
      </c>
      <c r="F233" s="304">
        <v>23958</v>
      </c>
      <c r="G233" s="304">
        <v>21242</v>
      </c>
      <c r="H233" s="304">
        <v>19585</v>
      </c>
      <c r="I233" s="412">
        <v>18315</v>
      </c>
      <c r="J233" s="412">
        <v>15765</v>
      </c>
      <c r="K233" s="412">
        <v>15199</v>
      </c>
      <c r="L233" s="412">
        <v>17490</v>
      </c>
      <c r="M233" s="412">
        <v>14960</v>
      </c>
      <c r="N233" s="1218"/>
      <c r="O233" s="1218"/>
      <c r="P233" s="1218"/>
    </row>
    <row r="234" spans="2:16" ht="15.75" thickBot="1">
      <c r="B234" s="411" t="s">
        <v>2241</v>
      </c>
      <c r="C234" s="924">
        <v>32303</v>
      </c>
      <c r="D234" s="924">
        <v>32346</v>
      </c>
      <c r="E234" s="304">
        <v>36235</v>
      </c>
      <c r="F234" s="304">
        <v>31181</v>
      </c>
      <c r="G234" s="304">
        <v>32476</v>
      </c>
      <c r="H234" s="304">
        <v>33214</v>
      </c>
      <c r="I234" s="412">
        <v>30593</v>
      </c>
      <c r="J234" s="412">
        <v>27004</v>
      </c>
      <c r="K234" s="412">
        <v>27323</v>
      </c>
      <c r="L234" s="412">
        <v>31456</v>
      </c>
      <c r="M234" s="412">
        <v>26929</v>
      </c>
      <c r="N234" s="1218"/>
      <c r="O234" s="1218"/>
      <c r="P234" s="1218"/>
    </row>
    <row r="235" spans="2:16" ht="15.75" thickBot="1">
      <c r="B235" s="411" t="s">
        <v>18</v>
      </c>
      <c r="C235" s="924">
        <v>8147</v>
      </c>
      <c r="D235" s="924">
        <v>7522</v>
      </c>
      <c r="E235" s="304">
        <v>9653</v>
      </c>
      <c r="F235" s="304">
        <v>10321</v>
      </c>
      <c r="G235" s="304">
        <v>10084</v>
      </c>
      <c r="H235" s="304">
        <v>10359</v>
      </c>
      <c r="I235" s="412">
        <v>8968</v>
      </c>
      <c r="J235" s="412">
        <v>8962</v>
      </c>
      <c r="K235" s="412">
        <v>8879</v>
      </c>
      <c r="L235" s="412">
        <v>9346</v>
      </c>
      <c r="M235" s="412">
        <v>9007</v>
      </c>
      <c r="N235" s="1218"/>
      <c r="O235" s="1218"/>
      <c r="P235" s="1218"/>
    </row>
    <row r="236" spans="2:16" ht="15.75" thickBot="1">
      <c r="B236" s="411" t="s">
        <v>1908</v>
      </c>
      <c r="C236" s="924">
        <v>4203</v>
      </c>
      <c r="D236" s="924">
        <v>3799</v>
      </c>
      <c r="E236" s="304">
        <v>3037</v>
      </c>
      <c r="F236" s="304">
        <v>5237</v>
      </c>
      <c r="G236" s="304">
        <v>6138</v>
      </c>
      <c r="H236" s="304">
        <v>5406</v>
      </c>
      <c r="I236" s="412">
        <v>4520</v>
      </c>
      <c r="J236" s="412">
        <v>3641</v>
      </c>
      <c r="K236" s="412">
        <v>3202</v>
      </c>
      <c r="L236" s="412">
        <v>3033</v>
      </c>
      <c r="M236" s="412">
        <v>2238</v>
      </c>
      <c r="N236" s="1218"/>
      <c r="O236" s="1218"/>
      <c r="P236" s="1218"/>
    </row>
    <row r="237" spans="2:16" ht="15.75" thickBot="1">
      <c r="B237" s="411" t="s">
        <v>39</v>
      </c>
      <c r="C237" s="924">
        <v>3010</v>
      </c>
      <c r="D237" s="924">
        <v>2181</v>
      </c>
      <c r="E237" s="304">
        <v>2800</v>
      </c>
      <c r="F237" s="304">
        <v>2840</v>
      </c>
      <c r="G237" s="304">
        <v>2941</v>
      </c>
      <c r="H237" s="304">
        <v>2797</v>
      </c>
      <c r="I237" s="412">
        <v>2694</v>
      </c>
      <c r="J237" s="412">
        <v>2295</v>
      </c>
      <c r="K237" s="412">
        <v>2482</v>
      </c>
      <c r="L237" s="412">
        <v>2655</v>
      </c>
      <c r="M237" s="412">
        <v>2399</v>
      </c>
      <c r="N237" s="1218"/>
      <c r="O237" s="1218"/>
      <c r="P237" s="1218"/>
    </row>
    <row r="238" spans="2:16" ht="15.75" thickBot="1">
      <c r="B238" s="411" t="s">
        <v>22</v>
      </c>
      <c r="C238" s="924">
        <v>2228</v>
      </c>
      <c r="D238" s="924">
        <v>2489</v>
      </c>
      <c r="E238" s="304">
        <v>2908</v>
      </c>
      <c r="F238" s="304">
        <v>2867</v>
      </c>
      <c r="G238" s="304">
        <v>2784</v>
      </c>
      <c r="H238" s="304">
        <v>2941</v>
      </c>
      <c r="I238" s="412">
        <v>2446</v>
      </c>
      <c r="J238" s="412">
        <v>2519</v>
      </c>
      <c r="K238" s="412">
        <v>2784</v>
      </c>
      <c r="L238" s="412">
        <v>3603</v>
      </c>
      <c r="M238" s="412">
        <v>3611</v>
      </c>
      <c r="N238" s="1218"/>
      <c r="O238" s="1218"/>
      <c r="P238" s="1218"/>
    </row>
    <row r="239" spans="2:16" ht="15.75" thickBot="1">
      <c r="B239" s="411" t="s">
        <v>31</v>
      </c>
      <c r="C239" s="924">
        <v>2199</v>
      </c>
      <c r="D239" s="924">
        <v>1924</v>
      </c>
      <c r="E239" s="304">
        <v>1845</v>
      </c>
      <c r="F239" s="304">
        <v>1648</v>
      </c>
      <c r="G239" s="304">
        <v>1801</v>
      </c>
      <c r="H239" s="304">
        <v>1713</v>
      </c>
      <c r="I239" s="412">
        <v>1331</v>
      </c>
      <c r="J239" s="412">
        <v>1106</v>
      </c>
      <c r="K239" s="412">
        <v>979</v>
      </c>
      <c r="L239" s="412">
        <v>1022</v>
      </c>
      <c r="M239" s="412">
        <v>928</v>
      </c>
      <c r="N239" s="1218"/>
      <c r="O239" s="1218"/>
      <c r="P239" s="1218"/>
    </row>
    <row r="240" spans="2:16" ht="15.75" thickBot="1">
      <c r="B240" s="411" t="s">
        <v>1497</v>
      </c>
      <c r="C240" s="924">
        <v>1562</v>
      </c>
      <c r="D240" s="924">
        <v>1734</v>
      </c>
      <c r="E240" s="304">
        <v>1929</v>
      </c>
      <c r="F240" s="304">
        <v>2064</v>
      </c>
      <c r="G240" s="304">
        <v>2314</v>
      </c>
      <c r="H240" s="304">
        <v>2310</v>
      </c>
      <c r="I240" s="412">
        <v>2152</v>
      </c>
      <c r="J240" s="412">
        <v>2260</v>
      </c>
      <c r="K240" s="412">
        <v>1918</v>
      </c>
      <c r="L240" s="412">
        <v>2430</v>
      </c>
      <c r="M240" s="412">
        <v>2106</v>
      </c>
      <c r="N240" s="1218"/>
      <c r="O240" s="1218"/>
      <c r="P240" s="1218"/>
    </row>
    <row r="241" spans="2:16" ht="15.75" thickBot="1">
      <c r="B241" s="411" t="s">
        <v>1295</v>
      </c>
      <c r="C241" s="924">
        <v>1542</v>
      </c>
      <c r="D241" s="924">
        <v>1602</v>
      </c>
      <c r="E241" s="304">
        <v>1412</v>
      </c>
      <c r="F241" s="304">
        <v>1434</v>
      </c>
      <c r="G241" s="304">
        <v>1493</v>
      </c>
      <c r="H241" s="304">
        <v>1514</v>
      </c>
      <c r="I241" s="412">
        <v>1670</v>
      </c>
      <c r="J241" s="412">
        <v>1658</v>
      </c>
      <c r="K241" s="412">
        <v>1782</v>
      </c>
      <c r="L241" s="412">
        <v>1735</v>
      </c>
      <c r="M241" s="412">
        <v>1703</v>
      </c>
      <c r="N241" s="1218"/>
      <c r="O241" s="1218"/>
      <c r="P241" s="1218"/>
    </row>
    <row r="242" spans="2:16" ht="15.75" thickBot="1">
      <c r="B242" s="411" t="s">
        <v>37</v>
      </c>
      <c r="C242" s="924">
        <v>1394</v>
      </c>
      <c r="D242" s="924">
        <v>1163</v>
      </c>
      <c r="E242" s="304">
        <v>1184</v>
      </c>
      <c r="F242" s="304">
        <v>1024</v>
      </c>
      <c r="G242" s="304">
        <v>1137</v>
      </c>
      <c r="H242" s="304">
        <v>1082</v>
      </c>
      <c r="I242" s="412">
        <v>886</v>
      </c>
      <c r="J242" s="412">
        <v>783</v>
      </c>
      <c r="K242" s="412">
        <v>880</v>
      </c>
      <c r="L242" s="412">
        <v>1011</v>
      </c>
      <c r="M242" s="412">
        <v>1140</v>
      </c>
      <c r="N242" s="1218"/>
      <c r="O242" s="1218"/>
      <c r="P242" s="1218"/>
    </row>
    <row r="243" spans="2:16" ht="15.75" thickBot="1">
      <c r="B243" s="411" t="s">
        <v>1498</v>
      </c>
      <c r="C243" s="924">
        <v>1217</v>
      </c>
      <c r="D243" s="924">
        <v>947</v>
      </c>
      <c r="E243" s="304">
        <v>955</v>
      </c>
      <c r="F243" s="304">
        <v>933</v>
      </c>
      <c r="G243" s="304">
        <v>1046</v>
      </c>
      <c r="H243" s="304">
        <v>936</v>
      </c>
      <c r="I243" s="412">
        <v>930</v>
      </c>
      <c r="J243" s="412">
        <v>776</v>
      </c>
      <c r="K243" s="412">
        <v>758</v>
      </c>
      <c r="L243" s="412">
        <v>772</v>
      </c>
      <c r="M243" s="412">
        <v>782</v>
      </c>
      <c r="N243" s="1218"/>
      <c r="O243" s="1218"/>
      <c r="P243" s="1218"/>
    </row>
    <row r="244" spans="2:16" ht="15.75" thickBot="1">
      <c r="B244" s="411" t="s">
        <v>47</v>
      </c>
      <c r="C244" s="924">
        <v>1184</v>
      </c>
      <c r="D244" s="924">
        <v>1097</v>
      </c>
      <c r="E244" s="304">
        <v>1091</v>
      </c>
      <c r="F244" s="304">
        <v>1045</v>
      </c>
      <c r="G244" s="304">
        <v>1269</v>
      </c>
      <c r="H244" s="304">
        <v>1183</v>
      </c>
      <c r="I244" s="412">
        <v>1478</v>
      </c>
      <c r="J244" s="412">
        <v>1317</v>
      </c>
      <c r="K244" s="412">
        <v>1545</v>
      </c>
      <c r="L244" s="412">
        <v>1928</v>
      </c>
      <c r="M244" s="412">
        <v>1546</v>
      </c>
      <c r="N244" s="1218"/>
      <c r="O244" s="1218"/>
      <c r="P244" s="1218"/>
    </row>
    <row r="245" spans="2:16" ht="15.75" thickBot="1">
      <c r="B245" s="411" t="s">
        <v>350</v>
      </c>
      <c r="C245" s="924">
        <v>1144</v>
      </c>
      <c r="D245" s="924">
        <v>1008</v>
      </c>
      <c r="E245" s="304">
        <v>1025</v>
      </c>
      <c r="F245" s="304">
        <v>981</v>
      </c>
      <c r="G245" s="304">
        <v>1433</v>
      </c>
      <c r="H245" s="304">
        <v>1570</v>
      </c>
      <c r="I245" s="412">
        <v>1552</v>
      </c>
      <c r="J245" s="412">
        <v>1599</v>
      </c>
      <c r="K245" s="412">
        <v>1525</v>
      </c>
      <c r="L245" s="412">
        <v>1840</v>
      </c>
      <c r="M245" s="412">
        <v>1796</v>
      </c>
      <c r="N245" s="1218"/>
      <c r="O245" s="1218"/>
      <c r="P245" s="1218"/>
    </row>
    <row r="246" spans="2:16" ht="15.75" thickBot="1">
      <c r="B246" s="411" t="s">
        <v>1500</v>
      </c>
      <c r="C246" s="924">
        <v>1081</v>
      </c>
      <c r="D246" s="924">
        <v>917</v>
      </c>
      <c r="E246" s="304">
        <v>923</v>
      </c>
      <c r="F246" s="304">
        <v>1116</v>
      </c>
      <c r="G246" s="304">
        <v>1440</v>
      </c>
      <c r="H246" s="304">
        <v>1621</v>
      </c>
      <c r="I246" s="412">
        <v>1407</v>
      </c>
      <c r="J246" s="412">
        <v>706</v>
      </c>
      <c r="K246" s="412">
        <v>664</v>
      </c>
      <c r="L246" s="412">
        <v>603</v>
      </c>
      <c r="M246" s="412">
        <v>606</v>
      </c>
      <c r="N246" s="1218"/>
      <c r="O246" s="1218"/>
      <c r="P246" s="1218"/>
    </row>
    <row r="247" spans="2:16">
      <c r="B247" s="413" t="s">
        <v>382</v>
      </c>
      <c r="C247" s="925">
        <v>9796</v>
      </c>
      <c r="D247" s="925">
        <v>7950</v>
      </c>
      <c r="E247" s="324">
        <v>8362</v>
      </c>
      <c r="F247" s="324">
        <v>8009</v>
      </c>
      <c r="G247" s="324">
        <v>8494</v>
      </c>
      <c r="H247" s="324">
        <v>8185</v>
      </c>
      <c r="I247" s="414">
        <v>7567</v>
      </c>
      <c r="J247" s="414">
        <v>7750</v>
      </c>
      <c r="K247" s="414">
        <v>7983</v>
      </c>
      <c r="L247" s="414">
        <v>8509</v>
      </c>
      <c r="M247" s="414">
        <v>8161</v>
      </c>
      <c r="N247" s="1218"/>
      <c r="O247" s="1218"/>
      <c r="P247" s="1218"/>
    </row>
    <row r="248" spans="2:16">
      <c r="B248" s="1043" t="s">
        <v>72</v>
      </c>
      <c r="C248" s="90">
        <v>105329</v>
      </c>
      <c r="D248" s="90">
        <v>99351</v>
      </c>
      <c r="E248" s="90">
        <v>102077</v>
      </c>
      <c r="F248" s="90">
        <v>94657</v>
      </c>
      <c r="G248" s="90">
        <v>96095</v>
      </c>
      <c r="H248" s="90">
        <v>94418</v>
      </c>
      <c r="I248" s="90">
        <v>86509</v>
      </c>
      <c r="J248" s="90">
        <v>78141</v>
      </c>
      <c r="K248" s="90">
        <v>77907</v>
      </c>
      <c r="L248" s="90">
        <v>87431</v>
      </c>
      <c r="M248" s="90">
        <v>77910</v>
      </c>
      <c r="N248" s="1483"/>
      <c r="O248" s="1483"/>
      <c r="P248" s="1483"/>
    </row>
    <row r="249" spans="2:16">
      <c r="B249" s="49" t="s">
        <v>1976</v>
      </c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1281"/>
      <c r="P249" s="1281"/>
    </row>
    <row r="250" spans="2:16"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</row>
    <row r="252" spans="2:16" ht="15.75">
      <c r="B252" s="108" t="s">
        <v>668</v>
      </c>
    </row>
    <row r="253" spans="2:16">
      <c r="B253" s="1382" t="s">
        <v>1499</v>
      </c>
    </row>
    <row r="254" spans="2:16">
      <c r="B254" s="256" t="s">
        <v>677</v>
      </c>
      <c r="C254" s="421">
        <v>2021</v>
      </c>
      <c r="D254" s="421">
        <v>2020</v>
      </c>
      <c r="E254" s="421">
        <v>2019</v>
      </c>
      <c r="F254" s="421">
        <v>2018</v>
      </c>
      <c r="G254" s="421">
        <v>2017</v>
      </c>
      <c r="H254" s="421">
        <v>2016</v>
      </c>
      <c r="I254" s="421">
        <v>2015</v>
      </c>
      <c r="J254" s="421">
        <v>2014</v>
      </c>
      <c r="K254" s="421">
        <v>2013</v>
      </c>
      <c r="L254" s="421">
        <v>2012</v>
      </c>
      <c r="M254" s="421">
        <v>2011</v>
      </c>
      <c r="N254" s="1502"/>
    </row>
    <row r="255" spans="2:16" ht="15.75" thickBot="1">
      <c r="B255" s="1039" t="s">
        <v>35</v>
      </c>
      <c r="C255" s="924">
        <v>32482</v>
      </c>
      <c r="D255" s="924">
        <v>32874</v>
      </c>
      <c r="E255" s="304">
        <v>34094</v>
      </c>
      <c r="F255" s="304">
        <v>31829</v>
      </c>
      <c r="G255" s="744">
        <v>32695</v>
      </c>
      <c r="H255" s="744">
        <v>36613</v>
      </c>
      <c r="I255" s="744">
        <v>34932</v>
      </c>
      <c r="J255" s="744">
        <v>29752</v>
      </c>
      <c r="K255" s="744">
        <v>30079</v>
      </c>
      <c r="L255" s="744">
        <v>33160</v>
      </c>
      <c r="M255" s="744">
        <v>28712</v>
      </c>
      <c r="N255" s="1406"/>
    </row>
    <row r="256" spans="2:16" ht="15.75" thickBot="1">
      <c r="B256" s="1039" t="s">
        <v>562</v>
      </c>
      <c r="C256" s="924">
        <v>8074</v>
      </c>
      <c r="D256" s="924">
        <v>8061</v>
      </c>
      <c r="E256" s="304">
        <v>9985</v>
      </c>
      <c r="F256" s="304">
        <v>9737</v>
      </c>
      <c r="G256" s="744">
        <v>10391</v>
      </c>
      <c r="H256" s="744">
        <v>10706</v>
      </c>
      <c r="I256" s="744">
        <v>10114</v>
      </c>
      <c r="J256" s="744">
        <v>9553</v>
      </c>
      <c r="K256" s="744">
        <v>10292</v>
      </c>
      <c r="L256" s="744">
        <v>12655</v>
      </c>
      <c r="M256" s="744">
        <v>10911</v>
      </c>
      <c r="N256" s="1406"/>
    </row>
    <row r="257" spans="2:16" ht="15.75" thickBot="1">
      <c r="B257" s="1039" t="s">
        <v>30</v>
      </c>
      <c r="C257" s="924">
        <v>4018</v>
      </c>
      <c r="D257" s="924">
        <v>1736</v>
      </c>
      <c r="E257" s="304">
        <v>3426</v>
      </c>
      <c r="F257" s="304">
        <v>1957</v>
      </c>
      <c r="G257" s="744">
        <v>1878</v>
      </c>
      <c r="H257" s="744">
        <v>2338</v>
      </c>
      <c r="I257" s="744">
        <v>1568</v>
      </c>
      <c r="J257" s="744">
        <v>885</v>
      </c>
      <c r="K257" s="744">
        <v>501</v>
      </c>
      <c r="L257" s="744">
        <v>724</v>
      </c>
      <c r="M257" s="744">
        <v>500</v>
      </c>
      <c r="N257" s="1406"/>
    </row>
    <row r="258" spans="2:16" ht="15.75" thickBot="1">
      <c r="B258" s="411" t="s">
        <v>1497</v>
      </c>
      <c r="C258" s="924">
        <v>3137</v>
      </c>
      <c r="D258" s="924">
        <v>2679</v>
      </c>
      <c r="E258" s="304">
        <v>2835</v>
      </c>
      <c r="F258" s="304">
        <v>2414</v>
      </c>
      <c r="G258" s="744">
        <v>2137</v>
      </c>
      <c r="H258" s="744">
        <v>2383</v>
      </c>
      <c r="I258" s="744">
        <v>2245</v>
      </c>
      <c r="J258" s="744">
        <v>1800</v>
      </c>
      <c r="K258" s="744">
        <v>2253</v>
      </c>
      <c r="L258" s="744">
        <v>2479</v>
      </c>
      <c r="M258" s="744">
        <v>1684</v>
      </c>
      <c r="N258" s="1406"/>
    </row>
    <row r="259" spans="2:16" ht="15.75" thickBot="1">
      <c r="B259" s="1039" t="s">
        <v>31</v>
      </c>
      <c r="C259" s="924">
        <v>2294</v>
      </c>
      <c r="D259" s="924">
        <v>1476</v>
      </c>
      <c r="E259" s="304">
        <v>1627</v>
      </c>
      <c r="F259" s="304">
        <v>1661</v>
      </c>
      <c r="G259" s="744">
        <v>1771</v>
      </c>
      <c r="H259" s="744">
        <v>1768</v>
      </c>
      <c r="I259" s="744">
        <v>1863</v>
      </c>
      <c r="J259" s="744">
        <v>1922</v>
      </c>
      <c r="K259" s="744">
        <v>2438</v>
      </c>
      <c r="L259" s="744">
        <v>2810</v>
      </c>
      <c r="M259" s="744">
        <v>2453</v>
      </c>
      <c r="N259" s="1406"/>
    </row>
    <row r="260" spans="2:16" ht="15.75" thickBot="1">
      <c r="B260" s="1039" t="s">
        <v>1897</v>
      </c>
      <c r="C260" s="924">
        <v>1847</v>
      </c>
      <c r="D260" s="924">
        <v>1860</v>
      </c>
      <c r="E260" s="304">
        <v>2205</v>
      </c>
      <c r="F260" s="304">
        <v>2122</v>
      </c>
      <c r="G260" s="744">
        <v>2483</v>
      </c>
      <c r="H260" s="744">
        <v>2376</v>
      </c>
      <c r="I260" s="744">
        <v>2436</v>
      </c>
      <c r="J260" s="744">
        <v>2173</v>
      </c>
      <c r="K260" s="744">
        <v>2113</v>
      </c>
      <c r="L260" s="744">
        <v>2548</v>
      </c>
      <c r="M260" s="744">
        <v>2393</v>
      </c>
      <c r="N260" s="1406"/>
    </row>
    <row r="261" spans="2:16" ht="15.75" thickBot="1">
      <c r="B261" s="1039" t="s">
        <v>1498</v>
      </c>
      <c r="C261" s="924">
        <v>1230</v>
      </c>
      <c r="D261" s="924">
        <v>1107</v>
      </c>
      <c r="E261" s="304">
        <v>1485</v>
      </c>
      <c r="F261" s="304">
        <v>1398</v>
      </c>
      <c r="G261" s="744">
        <v>1304</v>
      </c>
      <c r="H261" s="744">
        <v>1382</v>
      </c>
      <c r="I261" s="744">
        <v>1415</v>
      </c>
      <c r="J261" s="744">
        <v>1241</v>
      </c>
      <c r="K261" s="744">
        <v>1313</v>
      </c>
      <c r="L261" s="744">
        <v>1228</v>
      </c>
      <c r="M261" s="744">
        <v>1020</v>
      </c>
      <c r="N261" s="1406"/>
    </row>
    <row r="262" spans="2:16" ht="15.75" thickBot="1">
      <c r="B262" s="1039" t="s">
        <v>27</v>
      </c>
      <c r="C262" s="924">
        <v>1134</v>
      </c>
      <c r="D262" s="924">
        <v>912</v>
      </c>
      <c r="E262" s="304">
        <v>901</v>
      </c>
      <c r="F262" s="304">
        <v>693</v>
      </c>
      <c r="G262" s="744">
        <v>713</v>
      </c>
      <c r="H262" s="744">
        <v>719</v>
      </c>
      <c r="I262" s="744">
        <v>736</v>
      </c>
      <c r="J262" s="744">
        <v>550</v>
      </c>
      <c r="K262" s="744">
        <v>691</v>
      </c>
      <c r="L262" s="744">
        <v>876</v>
      </c>
      <c r="M262" s="744">
        <v>661</v>
      </c>
      <c r="N262" s="1406"/>
    </row>
    <row r="263" spans="2:16" ht="15.75" thickBot="1">
      <c r="B263" s="1039" t="s">
        <v>1500</v>
      </c>
      <c r="C263" s="924">
        <v>1122</v>
      </c>
      <c r="D263" s="924">
        <v>1405</v>
      </c>
      <c r="E263" s="304">
        <v>1533</v>
      </c>
      <c r="F263" s="304">
        <v>1913</v>
      </c>
      <c r="G263" s="744">
        <v>1931</v>
      </c>
      <c r="H263" s="744">
        <v>1578</v>
      </c>
      <c r="I263" s="744">
        <v>2038</v>
      </c>
      <c r="J263" s="744">
        <v>1447</v>
      </c>
      <c r="K263" s="744">
        <v>1046</v>
      </c>
      <c r="L263" s="744">
        <v>975</v>
      </c>
      <c r="M263" s="744">
        <v>799</v>
      </c>
      <c r="N263" s="1406"/>
    </row>
    <row r="264" spans="2:16" ht="15.75" thickBot="1">
      <c r="B264" s="1039" t="s">
        <v>48</v>
      </c>
      <c r="C264" s="924">
        <v>870</v>
      </c>
      <c r="D264" s="924">
        <v>1349</v>
      </c>
      <c r="E264" s="304">
        <v>1420</v>
      </c>
      <c r="F264" s="304">
        <v>1535</v>
      </c>
      <c r="G264" s="744">
        <v>1637</v>
      </c>
      <c r="H264" s="744">
        <v>1406</v>
      </c>
      <c r="I264" s="744">
        <v>1944</v>
      </c>
      <c r="J264" s="744">
        <v>1901</v>
      </c>
      <c r="K264" s="744">
        <v>1925</v>
      </c>
      <c r="L264" s="744">
        <v>2340</v>
      </c>
      <c r="M264" s="744">
        <v>2094</v>
      </c>
      <c r="N264" s="1406"/>
    </row>
    <row r="265" spans="2:16" ht="15.75" thickBot="1">
      <c r="B265" s="1039" t="s">
        <v>17</v>
      </c>
      <c r="C265" s="924">
        <v>828</v>
      </c>
      <c r="D265" s="924">
        <v>618</v>
      </c>
      <c r="E265" s="304">
        <v>871</v>
      </c>
      <c r="F265" s="304">
        <v>725</v>
      </c>
      <c r="G265" s="744">
        <v>623</v>
      </c>
      <c r="H265" s="744">
        <v>708</v>
      </c>
      <c r="I265" s="744">
        <v>581</v>
      </c>
      <c r="J265" s="744">
        <v>600</v>
      </c>
      <c r="K265" s="744">
        <v>685</v>
      </c>
      <c r="L265" s="744">
        <v>684</v>
      </c>
      <c r="M265" s="744">
        <v>536</v>
      </c>
      <c r="N265" s="1406"/>
    </row>
    <row r="266" spans="2:16" ht="15.75" thickBot="1">
      <c r="B266" s="1039" t="s">
        <v>49</v>
      </c>
      <c r="C266" s="924">
        <v>545</v>
      </c>
      <c r="D266" s="924">
        <v>581</v>
      </c>
      <c r="E266" s="304">
        <v>544</v>
      </c>
      <c r="F266" s="304">
        <v>376</v>
      </c>
      <c r="G266" s="744">
        <v>350</v>
      </c>
      <c r="H266" s="744">
        <v>264</v>
      </c>
      <c r="I266" s="744">
        <v>218</v>
      </c>
      <c r="J266" s="744">
        <v>241</v>
      </c>
      <c r="K266" s="744">
        <v>257</v>
      </c>
      <c r="L266" s="744">
        <v>329</v>
      </c>
      <c r="M266" s="744">
        <v>281</v>
      </c>
      <c r="N266" s="1406"/>
    </row>
    <row r="267" spans="2:16">
      <c r="B267" s="1041" t="s">
        <v>150</v>
      </c>
      <c r="C267" s="930">
        <v>3113</v>
      </c>
      <c r="D267" s="930">
        <v>2842</v>
      </c>
      <c r="E267" s="223">
        <v>4689</v>
      </c>
      <c r="F267" s="223">
        <v>4493</v>
      </c>
      <c r="G267" s="746">
        <v>4228</v>
      </c>
      <c r="H267" s="746">
        <v>3974</v>
      </c>
      <c r="I267" s="746">
        <v>4133</v>
      </c>
      <c r="J267" s="746">
        <v>3394</v>
      </c>
      <c r="K267" s="746">
        <v>4261</v>
      </c>
      <c r="L267" s="746">
        <v>4837</v>
      </c>
      <c r="M267" s="746">
        <v>4647</v>
      </c>
      <c r="N267" s="1406"/>
    </row>
    <row r="268" spans="2:16">
      <c r="B268" s="421" t="s">
        <v>4</v>
      </c>
      <c r="C268" s="422">
        <v>60695</v>
      </c>
      <c r="D268" s="422">
        <v>57506</v>
      </c>
      <c r="E268" s="422">
        <v>65622</v>
      </c>
      <c r="F268" s="422">
        <v>60850</v>
      </c>
      <c r="G268" s="422">
        <v>62140</v>
      </c>
      <c r="H268" s="422">
        <v>66213</v>
      </c>
      <c r="I268" s="422">
        <v>64217</v>
      </c>
      <c r="J268" s="422">
        <v>55455</v>
      </c>
      <c r="K268" s="422">
        <v>57855</v>
      </c>
      <c r="L268" s="422">
        <v>65657</v>
      </c>
      <c r="M268" s="422">
        <v>56700</v>
      </c>
      <c r="N268" s="1503"/>
    </row>
    <row r="269" spans="2:16">
      <c r="B269" s="49" t="s">
        <v>1976</v>
      </c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</row>
    <row r="270" spans="2:16"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</row>
    <row r="273" spans="2:16" ht="15.75">
      <c r="B273" s="108" t="s">
        <v>1501</v>
      </c>
    </row>
    <row r="274" spans="2:16">
      <c r="B274" s="408" t="s">
        <v>669</v>
      </c>
    </row>
    <row r="275" spans="2:16">
      <c r="B275" s="217"/>
      <c r="C275" s="1031">
        <v>2021</v>
      </c>
      <c r="D275" s="1031">
        <v>2020</v>
      </c>
      <c r="E275" s="1031">
        <v>2019</v>
      </c>
      <c r="F275" s="1031">
        <v>2018</v>
      </c>
      <c r="G275" s="1031">
        <v>2017</v>
      </c>
      <c r="H275" s="1031">
        <v>2016</v>
      </c>
      <c r="I275" s="1032">
        <v>2015</v>
      </c>
      <c r="J275" s="1031">
        <v>2014</v>
      </c>
      <c r="K275" s="1032">
        <v>2013</v>
      </c>
      <c r="L275" s="1031">
        <v>2012</v>
      </c>
      <c r="M275" s="1032">
        <v>2011</v>
      </c>
    </row>
    <row r="276" spans="2:16" ht="15.75" thickBot="1">
      <c r="B276" s="411" t="s">
        <v>1502</v>
      </c>
      <c r="C276" s="924">
        <v>55891</v>
      </c>
      <c r="D276" s="304">
        <v>89011</v>
      </c>
      <c r="E276" s="304">
        <v>78267</v>
      </c>
      <c r="F276" s="1033">
        <v>93865</v>
      </c>
      <c r="G276" s="1033">
        <v>101579</v>
      </c>
      <c r="H276" s="1033">
        <v>68822</v>
      </c>
      <c r="I276" s="1044">
        <v>58650</v>
      </c>
      <c r="J276" s="1044">
        <v>59367</v>
      </c>
      <c r="K276" s="1044">
        <v>75032</v>
      </c>
      <c r="L276" s="1044">
        <v>81920</v>
      </c>
      <c r="M276" s="1044">
        <v>62231</v>
      </c>
    </row>
    <row r="277" spans="2:16" ht="15.75" thickBot="1">
      <c r="B277" s="411" t="s">
        <v>670</v>
      </c>
      <c r="C277" s="924">
        <v>10358</v>
      </c>
      <c r="D277" s="304">
        <v>6660</v>
      </c>
      <c r="E277" s="304">
        <v>7248</v>
      </c>
      <c r="F277" s="1033">
        <v>6816</v>
      </c>
      <c r="G277" s="1033">
        <v>6807</v>
      </c>
      <c r="H277" s="1033">
        <v>5971</v>
      </c>
      <c r="I277" s="1033">
        <v>3821</v>
      </c>
      <c r="J277" s="1033">
        <v>2423</v>
      </c>
      <c r="K277" s="1033">
        <v>1289</v>
      </c>
      <c r="L277" s="1033">
        <v>1145</v>
      </c>
      <c r="M277" s="1033">
        <v>842</v>
      </c>
    </row>
    <row r="278" spans="2:16" ht="15.75" thickBot="1">
      <c r="B278" s="417" t="s">
        <v>1503</v>
      </c>
      <c r="C278" s="924">
        <v>1424</v>
      </c>
      <c r="D278" s="304">
        <v>1001</v>
      </c>
      <c r="E278" s="304">
        <v>898</v>
      </c>
      <c r="F278" s="1034">
        <v>708</v>
      </c>
      <c r="G278" s="1034">
        <v>710</v>
      </c>
      <c r="H278" s="1034">
        <v>509</v>
      </c>
      <c r="I278" s="1035">
        <v>364</v>
      </c>
      <c r="J278" s="1035">
        <v>247</v>
      </c>
      <c r="K278" s="1035">
        <v>181</v>
      </c>
      <c r="L278" s="1035">
        <v>244</v>
      </c>
      <c r="M278" s="1035">
        <v>292</v>
      </c>
    </row>
    <row r="279" spans="2:16">
      <c r="B279" s="218" t="s">
        <v>671</v>
      </c>
      <c r="C279" s="930">
        <v>380</v>
      </c>
      <c r="D279" s="223">
        <v>526</v>
      </c>
      <c r="E279" s="223">
        <v>591</v>
      </c>
      <c r="F279" s="1036">
        <v>626</v>
      </c>
      <c r="G279" s="1036">
        <v>515</v>
      </c>
      <c r="H279" s="1036">
        <v>585</v>
      </c>
      <c r="I279" s="1037">
        <v>803</v>
      </c>
      <c r="J279" s="1037">
        <v>937</v>
      </c>
      <c r="K279" s="1037">
        <v>842</v>
      </c>
      <c r="L279" s="1037">
        <v>835</v>
      </c>
      <c r="M279" s="1037">
        <v>720</v>
      </c>
    </row>
    <row r="280" spans="2:16">
      <c r="B280" s="409" t="s">
        <v>72</v>
      </c>
      <c r="C280" s="415">
        <v>68053</v>
      </c>
      <c r="D280" s="415">
        <v>97198</v>
      </c>
      <c r="E280" s="415">
        <v>87004</v>
      </c>
      <c r="F280" s="1038">
        <v>102015</v>
      </c>
      <c r="G280" s="1038">
        <v>109611</v>
      </c>
      <c r="H280" s="1038">
        <v>75887</v>
      </c>
      <c r="I280" s="1038">
        <v>63638</v>
      </c>
      <c r="J280" s="1038">
        <v>62974</v>
      </c>
      <c r="K280" s="1038">
        <v>77344</v>
      </c>
      <c r="L280" s="1038">
        <v>84144</v>
      </c>
      <c r="M280" s="1038">
        <v>64085</v>
      </c>
    </row>
    <row r="281" spans="2:16">
      <c r="B281" s="49" t="s">
        <v>1976</v>
      </c>
      <c r="C281" s="27"/>
      <c r="D281" s="27"/>
      <c r="E281" s="27"/>
      <c r="F281" s="27"/>
      <c r="G281" s="27"/>
      <c r="H281" s="416"/>
      <c r="I281" s="416"/>
      <c r="J281" s="416"/>
    </row>
    <row r="282" spans="2:16">
      <c r="B282" s="49"/>
      <c r="C282" s="27"/>
      <c r="D282" s="27"/>
    </row>
    <row r="283" spans="2:16" ht="15.75">
      <c r="B283" s="108" t="s">
        <v>1501</v>
      </c>
    </row>
    <row r="284" spans="2:16">
      <c r="B284" s="408" t="s">
        <v>1504</v>
      </c>
    </row>
    <row r="285" spans="2:16">
      <c r="B285" s="217"/>
      <c r="C285" s="1031">
        <v>2021</v>
      </c>
      <c r="D285" s="1031">
        <v>2020</v>
      </c>
      <c r="E285" s="1031">
        <v>2019</v>
      </c>
      <c r="F285" s="1031">
        <v>2018</v>
      </c>
      <c r="G285" s="1031">
        <v>2017</v>
      </c>
      <c r="H285" s="1031">
        <v>2016</v>
      </c>
      <c r="I285" s="1031">
        <v>2015</v>
      </c>
      <c r="J285" s="1031">
        <v>2014</v>
      </c>
      <c r="K285" s="1031">
        <v>2013</v>
      </c>
      <c r="L285" s="1031">
        <v>2012</v>
      </c>
      <c r="M285" s="1031">
        <v>2011</v>
      </c>
      <c r="P285" s="1504"/>
    </row>
    <row r="286" spans="2:16" ht="15.75" thickBot="1">
      <c r="B286" s="1039" t="s">
        <v>35</v>
      </c>
      <c r="C286" s="924">
        <v>22850</v>
      </c>
      <c r="D286" s="924">
        <v>54670</v>
      </c>
      <c r="E286" s="304">
        <v>55252</v>
      </c>
      <c r="F286" s="304">
        <v>55877</v>
      </c>
      <c r="G286" s="744">
        <v>50417</v>
      </c>
      <c r="H286" s="744">
        <v>37674</v>
      </c>
      <c r="I286" s="744">
        <v>30747</v>
      </c>
      <c r="J286" s="744">
        <v>20138</v>
      </c>
      <c r="K286" s="744">
        <v>25826</v>
      </c>
      <c r="L286" s="744">
        <v>17514</v>
      </c>
      <c r="M286" s="744">
        <v>8090</v>
      </c>
      <c r="P286" s="1406"/>
    </row>
    <row r="287" spans="2:16" ht="15.75" thickBot="1">
      <c r="B287" s="1039" t="s">
        <v>1908</v>
      </c>
      <c r="C287" s="924">
        <v>18663</v>
      </c>
      <c r="D287" s="924">
        <v>17862</v>
      </c>
      <c r="E287" s="304">
        <v>10885</v>
      </c>
      <c r="F287" s="304">
        <v>22679</v>
      </c>
      <c r="G287" s="744">
        <v>26858</v>
      </c>
      <c r="H287" s="744">
        <v>11514</v>
      </c>
      <c r="I287" s="744">
        <v>6489</v>
      </c>
      <c r="J287" s="744">
        <v>14680</v>
      </c>
      <c r="K287" s="744">
        <v>23833</v>
      </c>
      <c r="L287" s="744">
        <v>41913</v>
      </c>
      <c r="M287" s="744">
        <v>25457</v>
      </c>
      <c r="P287" s="1406"/>
    </row>
    <row r="288" spans="2:16" ht="15.75" thickBot="1">
      <c r="B288" s="1039" t="s">
        <v>2241</v>
      </c>
      <c r="C288" s="924">
        <v>4003</v>
      </c>
      <c r="D288" s="924">
        <v>4109</v>
      </c>
      <c r="E288" s="304">
        <v>4603</v>
      </c>
      <c r="F288" s="304">
        <v>4613</v>
      </c>
      <c r="G288" s="744">
        <v>6131</v>
      </c>
      <c r="H288" s="744">
        <v>5604</v>
      </c>
      <c r="I288" s="744">
        <v>6431</v>
      </c>
      <c r="J288" s="744">
        <v>6877</v>
      </c>
      <c r="K288" s="744">
        <v>5120</v>
      </c>
      <c r="L288" s="744">
        <v>4301</v>
      </c>
      <c r="M288" s="744">
        <v>2529</v>
      </c>
      <c r="P288" s="1406"/>
    </row>
    <row r="289" spans="2:17" ht="15.75" thickBot="1">
      <c r="B289" s="1039" t="s">
        <v>2242</v>
      </c>
      <c r="C289" s="924">
        <v>3088</v>
      </c>
      <c r="D289" s="924">
        <v>8108</v>
      </c>
      <c r="E289" s="304">
        <v>1721</v>
      </c>
      <c r="F289" s="304">
        <v>3887</v>
      </c>
      <c r="G289" s="744">
        <v>11369</v>
      </c>
      <c r="H289" s="744">
        <v>6038</v>
      </c>
      <c r="I289" s="744">
        <v>8505</v>
      </c>
      <c r="J289" s="744">
        <v>13490</v>
      </c>
      <c r="K289" s="744">
        <v>15672</v>
      </c>
      <c r="L289" s="744">
        <v>11425</v>
      </c>
      <c r="M289" s="744">
        <v>19871</v>
      </c>
      <c r="P289" s="1406"/>
    </row>
    <row r="290" spans="2:17" ht="15.75" thickBot="1">
      <c r="B290" s="1039" t="s">
        <v>1897</v>
      </c>
      <c r="C290" s="924">
        <v>1560</v>
      </c>
      <c r="D290" s="924">
        <v>514</v>
      </c>
      <c r="E290" s="304">
        <v>320</v>
      </c>
      <c r="F290" s="304">
        <v>494</v>
      </c>
      <c r="G290" s="744">
        <v>385</v>
      </c>
      <c r="H290" s="744">
        <v>383</v>
      </c>
      <c r="I290" s="744">
        <v>384</v>
      </c>
      <c r="J290" s="744">
        <v>265</v>
      </c>
      <c r="K290" s="744">
        <v>324</v>
      </c>
      <c r="L290" s="744">
        <v>439</v>
      </c>
      <c r="M290" s="744">
        <v>229</v>
      </c>
      <c r="P290" s="1406"/>
    </row>
    <row r="291" spans="2:17" ht="15.75" thickBot="1">
      <c r="B291" s="1039" t="s">
        <v>17</v>
      </c>
      <c r="C291" s="924">
        <v>1385</v>
      </c>
      <c r="D291" s="924">
        <v>528</v>
      </c>
      <c r="E291" s="304">
        <v>1195</v>
      </c>
      <c r="F291" s="304">
        <v>1658</v>
      </c>
      <c r="G291" s="744">
        <v>2132</v>
      </c>
      <c r="H291" s="744">
        <v>3234</v>
      </c>
      <c r="I291" s="744">
        <v>2605</v>
      </c>
      <c r="J291" s="744">
        <v>1235</v>
      </c>
      <c r="K291" s="744">
        <v>1547</v>
      </c>
      <c r="L291" s="744">
        <v>2881</v>
      </c>
      <c r="M291" s="744">
        <v>2499</v>
      </c>
      <c r="P291" s="1406"/>
    </row>
    <row r="292" spans="2:17" ht="15.75" thickBot="1">
      <c r="B292" s="1039" t="s">
        <v>18</v>
      </c>
      <c r="C292" s="924">
        <v>1060</v>
      </c>
      <c r="D292" s="924">
        <v>632</v>
      </c>
      <c r="E292" s="304">
        <v>760</v>
      </c>
      <c r="F292" s="304">
        <v>577</v>
      </c>
      <c r="G292" s="744">
        <v>676</v>
      </c>
      <c r="H292" s="744">
        <v>638</v>
      </c>
      <c r="I292" s="744">
        <v>606</v>
      </c>
      <c r="J292" s="744">
        <v>542</v>
      </c>
      <c r="K292" s="744">
        <v>388</v>
      </c>
      <c r="L292" s="744">
        <v>841</v>
      </c>
      <c r="M292" s="744">
        <v>647</v>
      </c>
      <c r="P292" s="1406"/>
    </row>
    <row r="293" spans="2:17" ht="15.75" thickBot="1">
      <c r="B293" s="1045" t="s">
        <v>15</v>
      </c>
      <c r="C293" s="927">
        <v>659</v>
      </c>
      <c r="D293" s="927">
        <v>402</v>
      </c>
      <c r="E293" s="928">
        <v>891</v>
      </c>
      <c r="F293" s="928">
        <v>488</v>
      </c>
      <c r="G293" s="747">
        <v>818</v>
      </c>
      <c r="H293" s="747">
        <v>927</v>
      </c>
      <c r="I293" s="747">
        <v>492</v>
      </c>
      <c r="J293" s="747">
        <v>600</v>
      </c>
      <c r="K293" s="747">
        <v>537</v>
      </c>
      <c r="L293" s="747">
        <v>694</v>
      </c>
      <c r="M293" s="747">
        <v>905</v>
      </c>
      <c r="P293" s="1406"/>
    </row>
    <row r="294" spans="2:17" ht="15.75" thickBot="1">
      <c r="B294" s="1045" t="s">
        <v>1295</v>
      </c>
      <c r="C294" s="927">
        <v>596</v>
      </c>
      <c r="D294" s="927">
        <v>461</v>
      </c>
      <c r="E294" s="928">
        <v>622</v>
      </c>
      <c r="F294" s="928">
        <v>331</v>
      </c>
      <c r="G294" s="747">
        <v>575</v>
      </c>
      <c r="H294" s="747">
        <v>750</v>
      </c>
      <c r="I294" s="747">
        <v>556</v>
      </c>
      <c r="J294" s="747">
        <v>473</v>
      </c>
      <c r="K294" s="747">
        <v>212</v>
      </c>
      <c r="L294" s="747">
        <v>69</v>
      </c>
      <c r="M294" s="747">
        <v>155</v>
      </c>
      <c r="P294" s="1406"/>
    </row>
    <row r="295" spans="2:17">
      <c r="B295" s="1041" t="s">
        <v>150</v>
      </c>
      <c r="C295" s="930">
        <v>2031</v>
      </c>
      <c r="D295" s="930">
        <v>1725</v>
      </c>
      <c r="E295" s="223">
        <v>2021</v>
      </c>
      <c r="F295" s="223">
        <v>3262</v>
      </c>
      <c r="G295" s="746">
        <v>2218</v>
      </c>
      <c r="H295" s="746">
        <v>2061</v>
      </c>
      <c r="I295" s="746">
        <v>1835</v>
      </c>
      <c r="J295" s="746">
        <v>1066</v>
      </c>
      <c r="K295" s="746">
        <v>1574</v>
      </c>
      <c r="L295" s="746">
        <v>1841</v>
      </c>
      <c r="M295" s="746">
        <v>1851</v>
      </c>
      <c r="P295" s="1406"/>
    </row>
    <row r="296" spans="2:17">
      <c r="B296" s="409" t="s">
        <v>72</v>
      </c>
      <c r="C296" s="415">
        <v>55891</v>
      </c>
      <c r="D296" s="415">
        <v>89011</v>
      </c>
      <c r="E296" s="415">
        <v>78267</v>
      </c>
      <c r="F296" s="415">
        <v>93865</v>
      </c>
      <c r="G296" s="415">
        <v>101579</v>
      </c>
      <c r="H296" s="415">
        <v>68822</v>
      </c>
      <c r="I296" s="415">
        <v>58650</v>
      </c>
      <c r="J296" s="415">
        <v>59367</v>
      </c>
      <c r="K296" s="415">
        <v>75032</v>
      </c>
      <c r="L296" s="415">
        <v>81920</v>
      </c>
      <c r="M296" s="415">
        <v>62231</v>
      </c>
      <c r="P296" s="1483"/>
    </row>
    <row r="297" spans="2:17">
      <c r="B297" s="49" t="s">
        <v>1976</v>
      </c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1281"/>
    </row>
    <row r="298" spans="2:17"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</row>
    <row r="300" spans="2:17" ht="15.75">
      <c r="B300" s="1049"/>
      <c r="C300" s="375"/>
      <c r="D300" s="375"/>
      <c r="E300" s="375"/>
      <c r="F300" s="375"/>
      <c r="G300" s="375"/>
      <c r="H300" s="375"/>
      <c r="I300" s="375"/>
      <c r="J300" s="375"/>
      <c r="K300" s="375"/>
      <c r="L300" s="375"/>
      <c r="M300" s="375"/>
      <c r="N300" s="375"/>
      <c r="O300" s="375"/>
      <c r="P300" s="375"/>
      <c r="Q300" s="375"/>
    </row>
    <row r="301" spans="2:17">
      <c r="B301" s="1050"/>
      <c r="C301" s="375"/>
      <c r="D301" s="375"/>
      <c r="E301" s="375"/>
      <c r="F301" s="375"/>
      <c r="G301" s="375"/>
      <c r="H301" s="375"/>
      <c r="I301" s="375"/>
      <c r="J301" s="375"/>
      <c r="K301" s="375"/>
      <c r="L301" s="375"/>
      <c r="M301" s="375"/>
      <c r="N301" s="375"/>
      <c r="O301" s="375"/>
      <c r="P301" s="375"/>
      <c r="Q301" s="375"/>
    </row>
    <row r="302" spans="2:17">
      <c r="B302" s="431"/>
      <c r="C302" s="431"/>
      <c r="D302" s="431"/>
      <c r="E302" s="431"/>
      <c r="F302" s="431"/>
      <c r="G302" s="431"/>
      <c r="H302" s="431"/>
      <c r="I302" s="431"/>
      <c r="J302" s="431"/>
      <c r="K302" s="431"/>
      <c r="L302" s="1051"/>
      <c r="M302" s="431"/>
      <c r="N302" s="1051"/>
      <c r="O302" s="431"/>
      <c r="P302" s="1051"/>
      <c r="Q302" s="375"/>
    </row>
    <row r="303" spans="2:17">
      <c r="B303" s="420"/>
      <c r="C303" s="223"/>
      <c r="D303" s="223"/>
      <c r="E303" s="223"/>
      <c r="F303" s="223"/>
      <c r="G303" s="223"/>
      <c r="H303" s="223"/>
      <c r="I303" s="223"/>
      <c r="J303" s="1052"/>
      <c r="K303" s="1052"/>
      <c r="L303" s="1052"/>
      <c r="M303" s="1052"/>
      <c r="N303" s="1052"/>
      <c r="O303" s="1052"/>
      <c r="P303" s="1052"/>
      <c r="Q303" s="375"/>
    </row>
    <row r="304" spans="2:17">
      <c r="B304" s="420"/>
      <c r="C304" s="223"/>
      <c r="D304" s="223"/>
      <c r="E304" s="223"/>
      <c r="F304" s="223"/>
      <c r="G304" s="223"/>
      <c r="H304" s="223"/>
      <c r="I304" s="223"/>
      <c r="J304" s="1052"/>
      <c r="K304" s="1052"/>
      <c r="L304" s="1053"/>
      <c r="M304" s="1053"/>
      <c r="N304" s="1053"/>
      <c r="O304" s="1053"/>
      <c r="P304" s="1053"/>
      <c r="Q304" s="375"/>
    </row>
    <row r="305" spans="2:17">
      <c r="B305" s="420"/>
      <c r="C305" s="223"/>
      <c r="D305" s="223"/>
      <c r="E305" s="223"/>
      <c r="F305" s="223"/>
      <c r="G305" s="223"/>
      <c r="H305" s="223"/>
      <c r="I305" s="223"/>
      <c r="J305" s="1052"/>
      <c r="K305" s="1052"/>
      <c r="L305" s="1053"/>
      <c r="M305" s="1053"/>
      <c r="N305" s="1053"/>
      <c r="O305" s="1053"/>
      <c r="P305" s="1053"/>
      <c r="Q305" s="375"/>
    </row>
    <row r="306" spans="2:17">
      <c r="B306" s="420"/>
      <c r="C306" s="223"/>
      <c r="D306" s="223"/>
      <c r="E306" s="223"/>
      <c r="F306" s="223"/>
      <c r="G306" s="223"/>
      <c r="H306" s="223"/>
      <c r="I306" s="223"/>
      <c r="J306" s="1052"/>
      <c r="K306" s="1052"/>
      <c r="L306" s="1053"/>
      <c r="M306" s="1053"/>
      <c r="N306" s="1053"/>
      <c r="O306" s="1053"/>
      <c r="P306" s="1053"/>
      <c r="Q306" s="375"/>
    </row>
    <row r="307" spans="2:17">
      <c r="B307" s="1047"/>
      <c r="C307" s="1048"/>
      <c r="D307" s="1048"/>
      <c r="E307" s="1048"/>
      <c r="F307" s="1048"/>
      <c r="G307" s="1048"/>
      <c r="H307" s="1048"/>
      <c r="I307" s="1048"/>
      <c r="J307" s="1048"/>
      <c r="K307" s="1048"/>
      <c r="L307" s="1048"/>
      <c r="M307" s="1048"/>
      <c r="N307" s="1048"/>
      <c r="O307" s="1048"/>
      <c r="P307" s="1048"/>
      <c r="Q307" s="375"/>
    </row>
    <row r="308" spans="2:17">
      <c r="B308" s="786"/>
      <c r="C308" s="375"/>
      <c r="D308" s="375"/>
      <c r="E308" s="375"/>
      <c r="F308" s="375"/>
      <c r="G308" s="375"/>
      <c r="H308" s="375"/>
      <c r="I308" s="375"/>
      <c r="J308" s="375"/>
      <c r="K308" s="375"/>
      <c r="L308" s="375"/>
      <c r="M308" s="375"/>
      <c r="N308" s="375"/>
      <c r="O308" s="375"/>
      <c r="P308" s="375"/>
      <c r="Q308" s="375"/>
    </row>
  </sheetData>
  <mergeCells count="3">
    <mergeCell ref="C51:M51"/>
    <mergeCell ref="C86:K86"/>
    <mergeCell ref="C100:K100"/>
  </mergeCells>
  <hyperlinks>
    <hyperlink ref="B21" r:id="rId1" display="Source: Wolrdbank, 2017, World Development Indicators "/>
    <hyperlink ref="B30" r:id="rId2"/>
    <hyperlink ref="B39" r:id="rId3"/>
    <hyperlink ref="B46" r:id="rId4"/>
    <hyperlink ref="B122" r:id="rId5" display="Source: Statistics of Japan, 2015 Census of Agriculture and Forestry"/>
    <hyperlink ref="B95" r:id="rId6" location="7"/>
    <hyperlink ref="B109" r:id="rId7" location="7"/>
    <hyperlink ref="B80" r:id="rId8"/>
    <hyperlink ref="H183" r:id="rId9" display="Source: Current Staus of Flowers and Plants in Japan, Ministry of Agriculture, Forestry and Fisheries"/>
    <hyperlink ref="B144" r:id="rId10" location="13" display="Source: &quot;Statistics on Production and Shipment of Flowers&quot; by the Statistics Department of MAFF in Statistics Department, Ministry of Agriculture, Forestry and  Fisheries, Statistical Yearbook, Number 94,  2018/19"/>
    <hyperlink ref="B156" r:id="rId11" location="13" display="Source: &quot;Statistics on Production and Shipment of Flowers&quot; by the Statistics Department of MAFF in Statistics Department, Ministry of Agriculture, Forestry and  Fisheries, Statistical Yearbook, Number 94,  2018/19"/>
    <hyperlink ref="B249" r:id="rId12" display="Source: ITC Trade map, 2018"/>
    <hyperlink ref="B269" r:id="rId13" display="Source: ITC Trade map, 2018"/>
    <hyperlink ref="B224" r:id="rId14" display="Source: ITC Trade map, 2018"/>
    <hyperlink ref="B199" r:id="rId15" display="Source: ITC Trade map, 2018"/>
    <hyperlink ref="B281" r:id="rId16" display="Source: ITC Trade map, 2018"/>
    <hyperlink ref="B297" r:id="rId17" display="Source: ITC Trade map, 2018"/>
  </hyperlinks>
  <pageMargins left="0.7" right="0.7" top="0.78740157499999996" bottom="0.78740157499999996" header="0.3" footer="0.3"/>
  <drawing r:id="rId18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2:N122"/>
  <sheetViews>
    <sheetView workbookViewId="0">
      <selection activeCell="H16" sqref="H16"/>
    </sheetView>
  </sheetViews>
  <sheetFormatPr baseColWidth="10" defaultRowHeight="15"/>
  <cols>
    <col min="1" max="1" width="11.42578125" style="114"/>
    <col min="2" max="2" width="24.7109375" style="114" customWidth="1"/>
    <col min="3" max="3" width="8.7109375" style="114" customWidth="1"/>
    <col min="4" max="4" width="18.5703125" style="114" customWidth="1"/>
    <col min="5" max="5" width="18.28515625" style="114" customWidth="1"/>
    <col min="6" max="16384" width="11.42578125" style="114"/>
  </cols>
  <sheetData>
    <row r="2" spans="2:4" ht="15.75">
      <c r="B2" s="105" t="s">
        <v>1506</v>
      </c>
    </row>
    <row r="3" spans="2:4" ht="15.75">
      <c r="B3" s="105"/>
    </row>
    <row r="4" spans="2:4" ht="15.75">
      <c r="B4" s="190" t="s">
        <v>1979</v>
      </c>
    </row>
    <row r="5" spans="2:4" ht="15.75">
      <c r="B5" s="105"/>
    </row>
    <row r="6" spans="2:4" ht="15" customHeight="1">
      <c r="B6" s="16" t="s">
        <v>613</v>
      </c>
      <c r="C6" s="385">
        <v>55</v>
      </c>
      <c r="D6" s="386" t="s">
        <v>1343</v>
      </c>
    </row>
    <row r="7" spans="2:4">
      <c r="B7" s="16" t="s">
        <v>615</v>
      </c>
      <c r="C7" s="1054">
        <v>580400</v>
      </c>
      <c r="D7" s="386" t="s">
        <v>616</v>
      </c>
    </row>
    <row r="8" spans="2:4">
      <c r="B8" s="388" t="s">
        <v>617</v>
      </c>
      <c r="C8" s="389">
        <v>97</v>
      </c>
      <c r="D8" s="390" t="s">
        <v>618</v>
      </c>
    </row>
    <row r="9" spans="2:4" ht="15" customHeight="1">
      <c r="B9" s="391"/>
      <c r="C9" s="392"/>
      <c r="D9" s="386"/>
    </row>
    <row r="10" spans="2:4">
      <c r="B10" s="16" t="s">
        <v>619</v>
      </c>
      <c r="C10" s="393">
        <v>110</v>
      </c>
      <c r="D10" s="386" t="s">
        <v>620</v>
      </c>
    </row>
    <row r="11" spans="2:4" ht="15" customHeight="1">
      <c r="B11" s="391" t="s">
        <v>621</v>
      </c>
      <c r="C11" s="392">
        <v>2010</v>
      </c>
      <c r="D11" s="386" t="s">
        <v>622</v>
      </c>
    </row>
    <row r="12" spans="2:4">
      <c r="B12" s="16" t="s">
        <v>623</v>
      </c>
      <c r="C12" s="393">
        <v>272</v>
      </c>
      <c r="D12" s="386" t="s">
        <v>620</v>
      </c>
    </row>
    <row r="13" spans="2:4">
      <c r="B13" s="391" t="s">
        <v>681</v>
      </c>
      <c r="C13" s="392"/>
      <c r="D13" s="386"/>
    </row>
    <row r="14" spans="2:4">
      <c r="B14" s="391" t="s">
        <v>621</v>
      </c>
      <c r="C14" s="392">
        <v>4950</v>
      </c>
      <c r="D14" s="386" t="s">
        <v>625</v>
      </c>
    </row>
    <row r="15" spans="2:4" ht="15" customHeight="1">
      <c r="B15" s="394"/>
      <c r="C15" s="395"/>
      <c r="D15" s="390"/>
    </row>
    <row r="16" spans="2:4">
      <c r="B16" s="16" t="s">
        <v>626</v>
      </c>
      <c r="C16" s="385">
        <v>7.5</v>
      </c>
      <c r="D16" s="386" t="s">
        <v>627</v>
      </c>
    </row>
    <row r="17" spans="2:5">
      <c r="B17" s="16" t="s">
        <v>628</v>
      </c>
      <c r="C17" s="385">
        <v>5.0999999999999996</v>
      </c>
      <c r="D17" s="386" t="s">
        <v>629</v>
      </c>
    </row>
    <row r="18" spans="2:5">
      <c r="B18" s="396"/>
      <c r="C18" s="392"/>
      <c r="D18" s="392"/>
      <c r="E18" s="386"/>
    </row>
    <row r="19" spans="2:5">
      <c r="B19" s="397" t="s">
        <v>682</v>
      </c>
      <c r="C19" s="398"/>
      <c r="D19" s="398"/>
      <c r="E19" s="398"/>
    </row>
    <row r="20" spans="2:5">
      <c r="B20" s="399" t="s">
        <v>1978</v>
      </c>
      <c r="C20" s="400"/>
      <c r="D20" s="400"/>
      <c r="E20" s="401"/>
    </row>
    <row r="23" spans="2:5" ht="15.75">
      <c r="B23" s="105" t="s">
        <v>155</v>
      </c>
      <c r="C23" s="116"/>
      <c r="D23" s="116"/>
    </row>
    <row r="24" spans="2:5">
      <c r="B24" s="116" t="s">
        <v>66</v>
      </c>
      <c r="C24" s="116"/>
      <c r="D24" s="116"/>
    </row>
    <row r="25" spans="2:5">
      <c r="B25" s="487"/>
      <c r="C25" s="487">
        <v>2012</v>
      </c>
      <c r="D25" s="487">
        <v>2011</v>
      </c>
      <c r="E25" s="482">
        <v>2010</v>
      </c>
    </row>
    <row r="26" spans="2:5">
      <c r="B26" s="490" t="s">
        <v>134</v>
      </c>
      <c r="C26" s="491">
        <v>2163.8000000000002</v>
      </c>
      <c r="D26" s="485">
        <v>2597</v>
      </c>
      <c r="E26" s="485">
        <v>2674</v>
      </c>
    </row>
    <row r="27" spans="2:5">
      <c r="B27" s="493" t="s">
        <v>809</v>
      </c>
      <c r="C27" s="494">
        <v>252</v>
      </c>
      <c r="D27" s="575">
        <v>157</v>
      </c>
      <c r="E27" s="575">
        <v>160</v>
      </c>
    </row>
    <row r="28" spans="2:5">
      <c r="B28" s="493" t="s">
        <v>903</v>
      </c>
      <c r="C28" s="494">
        <v>80</v>
      </c>
      <c r="D28" s="575">
        <v>78</v>
      </c>
      <c r="E28" s="575" t="s">
        <v>1507</v>
      </c>
    </row>
    <row r="29" spans="2:5">
      <c r="B29" s="493" t="s">
        <v>1508</v>
      </c>
      <c r="C29" s="494">
        <v>140</v>
      </c>
      <c r="D29" s="575">
        <v>92</v>
      </c>
      <c r="E29" s="575">
        <v>286</v>
      </c>
    </row>
    <row r="30" spans="2:5">
      <c r="B30" s="493" t="s">
        <v>1509</v>
      </c>
      <c r="C30" s="494">
        <v>1073</v>
      </c>
      <c r="D30" s="575">
        <v>24</v>
      </c>
      <c r="E30" s="575">
        <v>152</v>
      </c>
    </row>
    <row r="31" spans="2:5">
      <c r="B31" s="493" t="s">
        <v>1510</v>
      </c>
      <c r="C31" s="494">
        <v>55</v>
      </c>
      <c r="D31" s="575">
        <v>52</v>
      </c>
      <c r="E31" s="575">
        <v>25</v>
      </c>
    </row>
    <row r="32" spans="2:5">
      <c r="B32" s="493" t="s">
        <v>222</v>
      </c>
      <c r="C32" s="494">
        <v>38</v>
      </c>
      <c r="D32" s="575">
        <v>55</v>
      </c>
      <c r="E32" s="575">
        <v>55</v>
      </c>
    </row>
    <row r="33" spans="2:5">
      <c r="B33" s="493" t="s">
        <v>1511</v>
      </c>
      <c r="C33" s="494">
        <v>176</v>
      </c>
      <c r="D33" s="575">
        <v>56</v>
      </c>
      <c r="E33" s="575">
        <v>20</v>
      </c>
    </row>
    <row r="34" spans="2:5">
      <c r="B34" s="493" t="s">
        <v>142</v>
      </c>
      <c r="C34" s="494">
        <v>3</v>
      </c>
      <c r="D34" s="575">
        <v>7</v>
      </c>
      <c r="E34" s="575" t="s">
        <v>1507</v>
      </c>
    </row>
    <row r="35" spans="2:5">
      <c r="B35" s="493" t="s">
        <v>1512</v>
      </c>
      <c r="C35" s="494">
        <v>155</v>
      </c>
      <c r="D35" s="575">
        <v>26</v>
      </c>
      <c r="E35" s="575" t="s">
        <v>1507</v>
      </c>
    </row>
    <row r="36" spans="2:5">
      <c r="B36" s="1055"/>
      <c r="C36" s="27"/>
    </row>
    <row r="37" spans="2:5">
      <c r="B37" s="1056" t="s">
        <v>72</v>
      </c>
      <c r="C37" s="484">
        <v>4039</v>
      </c>
      <c r="D37" s="484">
        <v>3213</v>
      </c>
      <c r="E37" s="484">
        <v>3419</v>
      </c>
    </row>
    <row r="38" spans="2:5">
      <c r="B38" s="49" t="s">
        <v>1513</v>
      </c>
      <c r="D38" s="27"/>
      <c r="E38" s="27"/>
    </row>
    <row r="41" spans="2:5" ht="15.75">
      <c r="B41" s="108" t="s">
        <v>1514</v>
      </c>
      <c r="C41" s="108"/>
      <c r="D41" s="108"/>
      <c r="E41" s="893"/>
    </row>
    <row r="42" spans="2:5">
      <c r="B42" s="10"/>
      <c r="C42" s="10"/>
      <c r="D42" s="10"/>
      <c r="E42" s="10"/>
    </row>
    <row r="43" spans="2:5">
      <c r="B43" s="10"/>
      <c r="C43" s="10"/>
      <c r="D43" s="10"/>
      <c r="E43" s="10"/>
    </row>
    <row r="44" spans="2:5">
      <c r="B44" s="444" t="s">
        <v>1515</v>
      </c>
      <c r="C44" s="444"/>
      <c r="D44" s="444"/>
      <c r="E44" s="444"/>
    </row>
    <row r="45" spans="2:5">
      <c r="B45" s="444" t="s">
        <v>1516</v>
      </c>
      <c r="C45" s="444"/>
      <c r="D45" s="444"/>
      <c r="E45" s="444"/>
    </row>
    <row r="47" spans="2:5">
      <c r="B47" s="224" t="s">
        <v>155</v>
      </c>
      <c r="C47" s="1746" t="s">
        <v>917</v>
      </c>
      <c r="D47" s="1746"/>
    </row>
    <row r="48" spans="2:5">
      <c r="B48" s="224"/>
      <c r="C48" s="228" t="s">
        <v>820</v>
      </c>
      <c r="D48" s="228" t="s">
        <v>918</v>
      </c>
    </row>
    <row r="49" spans="2:13">
      <c r="B49" s="224" t="s">
        <v>72</v>
      </c>
      <c r="C49" s="920">
        <v>2496</v>
      </c>
      <c r="D49" s="920">
        <v>100</v>
      </c>
    </row>
    <row r="50" spans="2:13">
      <c r="B50" s="444" t="s">
        <v>1517</v>
      </c>
      <c r="C50" s="1057">
        <v>1556</v>
      </c>
      <c r="D50" s="1057">
        <v>62</v>
      </c>
    </row>
    <row r="51" spans="2:13">
      <c r="B51" s="444" t="s">
        <v>1518</v>
      </c>
      <c r="C51" s="1057">
        <v>444</v>
      </c>
      <c r="D51" s="1057">
        <v>18</v>
      </c>
    </row>
    <row r="52" spans="2:13">
      <c r="B52" s="444" t="s">
        <v>1519</v>
      </c>
      <c r="C52" s="1057">
        <v>355</v>
      </c>
      <c r="D52" s="1057">
        <v>14</v>
      </c>
    </row>
    <row r="53" spans="2:13">
      <c r="B53" s="444" t="s">
        <v>1520</v>
      </c>
      <c r="C53" s="1057">
        <v>127</v>
      </c>
      <c r="D53" s="1057">
        <v>5</v>
      </c>
    </row>
    <row r="54" spans="2:13">
      <c r="B54" s="444" t="s">
        <v>1521</v>
      </c>
      <c r="C54" s="1057">
        <v>14</v>
      </c>
      <c r="D54" s="1057">
        <v>1</v>
      </c>
    </row>
    <row r="55" spans="2:13">
      <c r="B55" s="49" t="s">
        <v>1513</v>
      </c>
    </row>
    <row r="58" spans="2:13" ht="15.75">
      <c r="B58" s="108" t="s">
        <v>1522</v>
      </c>
    </row>
    <row r="60" spans="2:13" ht="15.75">
      <c r="B60" s="190" t="s">
        <v>674</v>
      </c>
      <c r="C60" s="105"/>
      <c r="D60" s="105"/>
      <c r="E60" s="105"/>
      <c r="F60" s="105"/>
      <c r="G60" s="105"/>
    </row>
    <row r="61" spans="2:13" ht="15.75">
      <c r="B61" s="1" t="s">
        <v>831</v>
      </c>
      <c r="C61" s="105"/>
      <c r="D61" s="105"/>
      <c r="E61" s="105"/>
      <c r="F61" s="105"/>
      <c r="G61" s="105"/>
    </row>
    <row r="62" spans="2:13">
      <c r="B62" s="482"/>
      <c r="C62" s="482">
        <v>2021</v>
      </c>
      <c r="D62" s="482">
        <v>2020</v>
      </c>
      <c r="E62" s="482">
        <v>2019</v>
      </c>
      <c r="F62" s="482">
        <v>2018</v>
      </c>
      <c r="G62" s="482">
        <v>2017</v>
      </c>
      <c r="H62" s="482">
        <v>2016</v>
      </c>
      <c r="I62" s="482">
        <v>2015</v>
      </c>
      <c r="J62" s="482">
        <v>2014</v>
      </c>
      <c r="K62" s="482">
        <v>2013</v>
      </c>
      <c r="L62" s="482">
        <v>2012</v>
      </c>
      <c r="M62" s="482">
        <v>2011</v>
      </c>
    </row>
    <row r="63" spans="2:13" ht="15.75" thickBot="1">
      <c r="B63" s="1058" t="s">
        <v>670</v>
      </c>
      <c r="C63" s="1059">
        <v>613282</v>
      </c>
      <c r="D63" s="1060">
        <v>501324</v>
      </c>
      <c r="E63" s="507">
        <v>521841</v>
      </c>
      <c r="F63" s="507">
        <v>486866</v>
      </c>
      <c r="G63" s="507">
        <v>478739</v>
      </c>
      <c r="H63" s="507">
        <v>460487</v>
      </c>
      <c r="I63" s="507">
        <v>431288</v>
      </c>
      <c r="J63" s="507">
        <v>416036</v>
      </c>
      <c r="K63" s="507">
        <v>361466</v>
      </c>
      <c r="L63" s="507">
        <v>352101</v>
      </c>
      <c r="M63" s="507">
        <v>321677</v>
      </c>
    </row>
    <row r="64" spans="2:13" ht="15.75" thickBot="1">
      <c r="B64" s="1058" t="s">
        <v>1502</v>
      </c>
      <c r="C64" s="1059">
        <v>66672</v>
      </c>
      <c r="D64" s="1060">
        <v>54923</v>
      </c>
      <c r="E64" s="507">
        <v>52531</v>
      </c>
      <c r="F64" s="507">
        <v>42763</v>
      </c>
      <c r="G64" s="507">
        <v>48097</v>
      </c>
      <c r="H64" s="507">
        <v>41576</v>
      </c>
      <c r="I64" s="507">
        <v>42609</v>
      </c>
      <c r="J64" s="507">
        <v>50131</v>
      </c>
      <c r="K64" s="507">
        <v>42755</v>
      </c>
      <c r="L64" s="507">
        <v>42351</v>
      </c>
      <c r="M64" s="507">
        <v>39653</v>
      </c>
    </row>
    <row r="65" spans="2:13" ht="15.75" thickBot="1">
      <c r="B65" s="1058" t="s">
        <v>1523</v>
      </c>
      <c r="C65" s="1059">
        <v>680</v>
      </c>
      <c r="D65" s="1060">
        <v>409</v>
      </c>
      <c r="E65" s="507">
        <v>824</v>
      </c>
      <c r="F65" s="507">
        <v>146</v>
      </c>
      <c r="G65" s="507">
        <v>268</v>
      </c>
      <c r="H65" s="507">
        <v>240</v>
      </c>
      <c r="I65" s="507">
        <v>268</v>
      </c>
      <c r="J65" s="507">
        <v>234</v>
      </c>
      <c r="K65" s="507">
        <v>231</v>
      </c>
      <c r="L65" s="507">
        <v>174</v>
      </c>
      <c r="M65" s="507">
        <v>136</v>
      </c>
    </row>
    <row r="66" spans="2:13">
      <c r="B66" s="1061" t="s">
        <v>1524</v>
      </c>
      <c r="C66" s="1062">
        <v>16</v>
      </c>
      <c r="D66" s="1063">
        <v>4</v>
      </c>
      <c r="E66" s="1064">
        <v>40</v>
      </c>
      <c r="F66" s="1064">
        <v>50</v>
      </c>
      <c r="G66" s="1064">
        <v>107</v>
      </c>
      <c r="H66" s="1064">
        <v>46</v>
      </c>
      <c r="I66" s="1064">
        <v>350</v>
      </c>
      <c r="J66" s="1064">
        <v>670</v>
      </c>
      <c r="K66" s="1064">
        <v>559</v>
      </c>
      <c r="L66" s="1064">
        <v>274</v>
      </c>
      <c r="M66" s="1064">
        <v>118</v>
      </c>
    </row>
    <row r="67" spans="2:13">
      <c r="B67" s="174" t="s">
        <v>4</v>
      </c>
      <c r="C67" s="90">
        <v>680650</v>
      </c>
      <c r="D67" s="90">
        <v>556660</v>
      </c>
      <c r="E67" s="90">
        <v>575236</v>
      </c>
      <c r="F67" s="90">
        <v>529825</v>
      </c>
      <c r="G67" s="90">
        <v>527211</v>
      </c>
      <c r="H67" s="90">
        <v>502349</v>
      </c>
      <c r="I67" s="90">
        <v>474515</v>
      </c>
      <c r="J67" s="90">
        <v>467071</v>
      </c>
      <c r="K67" s="90">
        <v>405011</v>
      </c>
      <c r="L67" s="90">
        <v>394900</v>
      </c>
      <c r="M67" s="90">
        <v>361584</v>
      </c>
    </row>
    <row r="68" spans="2:13">
      <c r="B68" s="418" t="s">
        <v>1976</v>
      </c>
    </row>
    <row r="69" spans="2:13">
      <c r="B69" s="418"/>
    </row>
    <row r="70" spans="2:13">
      <c r="B70" s="418"/>
    </row>
    <row r="71" spans="2:13" ht="15.75">
      <c r="B71" s="1630" t="s">
        <v>1505</v>
      </c>
    </row>
    <row r="72" spans="2:13">
      <c r="B72" s="1065" t="s">
        <v>1525</v>
      </c>
    </row>
    <row r="73" spans="2:13">
      <c r="B73" s="1066" t="s">
        <v>677</v>
      </c>
      <c r="C73" s="482">
        <v>2020</v>
      </c>
      <c r="D73" s="482">
        <v>2019</v>
      </c>
      <c r="E73" s="482">
        <v>2018</v>
      </c>
      <c r="F73" s="482">
        <v>2017</v>
      </c>
      <c r="G73" s="482">
        <v>2016</v>
      </c>
      <c r="H73" s="482">
        <v>2015</v>
      </c>
      <c r="I73" s="482">
        <v>2014</v>
      </c>
      <c r="J73" s="482">
        <v>2013</v>
      </c>
      <c r="K73" s="482">
        <v>2012</v>
      </c>
      <c r="L73" s="482">
        <v>2011</v>
      </c>
      <c r="M73" s="482">
        <v>2010</v>
      </c>
    </row>
    <row r="74" spans="2:13" ht="15.75" thickBot="1">
      <c r="B74" s="1058" t="s">
        <v>18</v>
      </c>
      <c r="C74" s="1059">
        <v>266804</v>
      </c>
      <c r="D74" s="1060">
        <v>229634</v>
      </c>
      <c r="E74" s="507">
        <v>255561</v>
      </c>
      <c r="F74" s="507">
        <v>245285</v>
      </c>
      <c r="G74" s="507">
        <v>249000</v>
      </c>
      <c r="H74" s="507">
        <v>244840</v>
      </c>
      <c r="I74" s="507">
        <v>222313</v>
      </c>
      <c r="J74" s="507">
        <v>216909</v>
      </c>
      <c r="K74" s="507">
        <v>188299</v>
      </c>
      <c r="L74" s="507">
        <v>184545</v>
      </c>
      <c r="M74" s="507">
        <v>174699</v>
      </c>
    </row>
    <row r="75" spans="2:13" ht="15.75" thickBot="1">
      <c r="B75" s="508" t="s">
        <v>25</v>
      </c>
      <c r="C75" s="1067">
        <v>119826</v>
      </c>
      <c r="D75" s="1068">
        <v>103451</v>
      </c>
      <c r="E75" s="508">
        <v>92319</v>
      </c>
      <c r="F75" s="508">
        <v>80823</v>
      </c>
      <c r="G75" s="508">
        <v>75369</v>
      </c>
      <c r="H75" s="508">
        <v>76705</v>
      </c>
      <c r="I75" s="511">
        <v>82019</v>
      </c>
      <c r="J75" s="507">
        <v>80089</v>
      </c>
      <c r="K75" s="511">
        <v>69909</v>
      </c>
      <c r="L75" s="508">
        <v>85199</v>
      </c>
      <c r="M75" s="511">
        <v>78080</v>
      </c>
    </row>
    <row r="76" spans="2:13" ht="15.75" thickBot="1">
      <c r="B76" s="508" t="s">
        <v>15</v>
      </c>
      <c r="C76" s="1069">
        <v>30184</v>
      </c>
      <c r="D76" s="1070">
        <v>26057</v>
      </c>
      <c r="E76" s="511">
        <v>24715</v>
      </c>
      <c r="F76" s="511">
        <v>20295</v>
      </c>
      <c r="G76" s="511">
        <v>17590</v>
      </c>
      <c r="H76" s="511">
        <v>17451</v>
      </c>
      <c r="I76" s="511">
        <v>16508</v>
      </c>
      <c r="J76" s="507">
        <v>16054</v>
      </c>
      <c r="K76" s="511">
        <v>16668</v>
      </c>
      <c r="L76" s="507">
        <v>15899</v>
      </c>
      <c r="M76" s="511">
        <v>15055</v>
      </c>
    </row>
    <row r="77" spans="2:13" ht="15.75" thickBot="1">
      <c r="B77" s="508" t="s">
        <v>1526</v>
      </c>
      <c r="C77" s="1067">
        <v>27795</v>
      </c>
      <c r="D77" s="1068">
        <v>17623</v>
      </c>
      <c r="E77" s="508">
        <v>18134</v>
      </c>
      <c r="F77" s="508">
        <v>13872</v>
      </c>
      <c r="G77" s="508">
        <v>13113</v>
      </c>
      <c r="H77" s="508">
        <v>12647</v>
      </c>
      <c r="I77" s="511">
        <v>8312</v>
      </c>
      <c r="J77" s="507">
        <v>4602</v>
      </c>
      <c r="K77" s="511">
        <v>2417</v>
      </c>
      <c r="L77" s="508">
        <v>1431</v>
      </c>
      <c r="M77" s="511">
        <v>1159</v>
      </c>
    </row>
    <row r="78" spans="2:13" ht="15.75" thickBot="1">
      <c r="B78" s="508" t="s">
        <v>835</v>
      </c>
      <c r="C78" s="1069">
        <v>27655</v>
      </c>
      <c r="D78" s="1070">
        <v>19216</v>
      </c>
      <c r="E78" s="511">
        <v>17750</v>
      </c>
      <c r="F78" s="511">
        <v>18834</v>
      </c>
      <c r="G78" s="511">
        <v>18349</v>
      </c>
      <c r="H78" s="511">
        <v>13238</v>
      </c>
      <c r="I78" s="511">
        <v>13187</v>
      </c>
      <c r="J78" s="507">
        <v>16518</v>
      </c>
      <c r="K78" s="511">
        <v>15950</v>
      </c>
      <c r="L78" s="507">
        <v>12919</v>
      </c>
      <c r="M78" s="511">
        <v>9551</v>
      </c>
    </row>
    <row r="79" spans="2:13" ht="15.75" thickBot="1">
      <c r="B79" s="508" t="s">
        <v>936</v>
      </c>
      <c r="C79" s="1067">
        <v>23285</v>
      </c>
      <c r="D79" s="1068">
        <v>15799</v>
      </c>
      <c r="E79" s="508">
        <v>18043</v>
      </c>
      <c r="F79" s="508">
        <v>16092</v>
      </c>
      <c r="G79" s="508">
        <v>13175</v>
      </c>
      <c r="H79" s="508">
        <v>12098</v>
      </c>
      <c r="I79" s="511">
        <v>11097</v>
      </c>
      <c r="J79" s="507">
        <v>7788</v>
      </c>
      <c r="K79" s="511">
        <v>5582</v>
      </c>
      <c r="L79" s="508">
        <v>5002</v>
      </c>
      <c r="M79" s="511">
        <v>3635</v>
      </c>
    </row>
    <row r="80" spans="2:13" ht="15.75" thickBot="1">
      <c r="B80" s="508" t="s">
        <v>19</v>
      </c>
      <c r="C80" s="1069">
        <v>19344</v>
      </c>
      <c r="D80" s="1070">
        <v>21462</v>
      </c>
      <c r="E80" s="511">
        <v>17916</v>
      </c>
      <c r="F80" s="511">
        <v>17260</v>
      </c>
      <c r="G80" s="511">
        <v>17859</v>
      </c>
      <c r="H80" s="511">
        <v>16467</v>
      </c>
      <c r="I80" s="511">
        <v>14560</v>
      </c>
      <c r="J80" s="507">
        <v>12208</v>
      </c>
      <c r="K80" s="511">
        <v>10597</v>
      </c>
      <c r="L80" s="507">
        <v>6923</v>
      </c>
      <c r="M80" s="511">
        <v>5248</v>
      </c>
    </row>
    <row r="81" spans="2:13" ht="15.75" thickBot="1">
      <c r="B81" s="508" t="s">
        <v>34</v>
      </c>
      <c r="C81" s="1067">
        <v>10827</v>
      </c>
      <c r="D81" s="1068">
        <v>9645</v>
      </c>
      <c r="E81" s="508">
        <v>12303</v>
      </c>
      <c r="F81" s="508">
        <v>12504</v>
      </c>
      <c r="G81" s="508">
        <v>11953</v>
      </c>
      <c r="H81" s="508">
        <v>11464</v>
      </c>
      <c r="I81" s="511">
        <v>11951</v>
      </c>
      <c r="J81" s="507">
        <v>17572</v>
      </c>
      <c r="K81" s="511">
        <v>15325</v>
      </c>
      <c r="L81" s="508">
        <v>4805</v>
      </c>
      <c r="M81" s="511">
        <v>2909</v>
      </c>
    </row>
    <row r="82" spans="2:13" ht="15.75" thickBot="1">
      <c r="B82" s="508" t="s">
        <v>2329</v>
      </c>
      <c r="C82" s="1069">
        <v>10366</v>
      </c>
      <c r="D82" s="1070">
        <v>61</v>
      </c>
      <c r="E82" s="511">
        <v>102</v>
      </c>
      <c r="F82" s="511">
        <v>55</v>
      </c>
      <c r="G82" s="511">
        <v>31</v>
      </c>
      <c r="H82" s="511">
        <v>47</v>
      </c>
      <c r="I82" s="511">
        <v>43</v>
      </c>
      <c r="J82" s="507">
        <v>56</v>
      </c>
      <c r="K82" s="511">
        <v>20</v>
      </c>
      <c r="L82" s="507">
        <v>22</v>
      </c>
      <c r="M82" s="511">
        <v>22</v>
      </c>
    </row>
    <row r="83" spans="2:13" ht="15.75" thickBot="1">
      <c r="B83" s="508" t="s">
        <v>24</v>
      </c>
      <c r="C83" s="1067">
        <v>9717</v>
      </c>
      <c r="D83" s="1068">
        <v>7957</v>
      </c>
      <c r="E83" s="508">
        <v>6866</v>
      </c>
      <c r="F83" s="508">
        <v>6244</v>
      </c>
      <c r="G83" s="508">
        <v>5756</v>
      </c>
      <c r="H83" s="508">
        <v>6206</v>
      </c>
      <c r="I83" s="511">
        <v>5602</v>
      </c>
      <c r="J83" s="507">
        <v>4734</v>
      </c>
      <c r="K83" s="511">
        <v>4730</v>
      </c>
      <c r="L83" s="508">
        <v>4546</v>
      </c>
      <c r="M83" s="511">
        <v>4517</v>
      </c>
    </row>
    <row r="84" spans="2:13" ht="15.75" thickBot="1">
      <c r="B84" s="508" t="s">
        <v>14</v>
      </c>
      <c r="C84" s="1069">
        <v>8136</v>
      </c>
      <c r="D84" s="1070">
        <v>5908</v>
      </c>
      <c r="E84" s="511">
        <v>6601</v>
      </c>
      <c r="F84" s="511">
        <v>6258</v>
      </c>
      <c r="G84" s="511">
        <v>5689</v>
      </c>
      <c r="H84" s="511">
        <v>5586</v>
      </c>
      <c r="I84" s="511">
        <v>5572</v>
      </c>
      <c r="J84" s="507">
        <v>5123</v>
      </c>
      <c r="K84" s="511">
        <v>2914</v>
      </c>
      <c r="L84" s="507">
        <v>4567</v>
      </c>
      <c r="M84" s="511">
        <v>5490</v>
      </c>
    </row>
    <row r="85" spans="2:13" ht="15.75" thickBot="1">
      <c r="B85" s="508" t="s">
        <v>38</v>
      </c>
      <c r="C85" s="1067">
        <v>7406</v>
      </c>
      <c r="D85" s="1068">
        <v>4806</v>
      </c>
      <c r="E85" s="508">
        <v>6138</v>
      </c>
      <c r="F85" s="508">
        <v>6585</v>
      </c>
      <c r="G85" s="508">
        <v>6669</v>
      </c>
      <c r="H85" s="508">
        <v>6397</v>
      </c>
      <c r="I85" s="511">
        <v>6743</v>
      </c>
      <c r="J85" s="507">
        <v>6402</v>
      </c>
      <c r="K85" s="511">
        <v>7716</v>
      </c>
      <c r="L85" s="508">
        <v>8146</v>
      </c>
      <c r="M85" s="511">
        <v>6360</v>
      </c>
    </row>
    <row r="86" spans="2:13" ht="15.75" thickBot="1">
      <c r="B86" s="508" t="s">
        <v>23</v>
      </c>
      <c r="C86" s="1069">
        <v>5264</v>
      </c>
      <c r="D86" s="1070">
        <v>4743</v>
      </c>
      <c r="E86" s="511">
        <v>5109</v>
      </c>
      <c r="F86" s="511">
        <v>5445</v>
      </c>
      <c r="G86" s="511">
        <v>5554</v>
      </c>
      <c r="H86" s="511">
        <v>5419</v>
      </c>
      <c r="I86" s="511">
        <v>5018</v>
      </c>
      <c r="J86" s="507">
        <v>5210</v>
      </c>
      <c r="K86" s="511">
        <v>4845</v>
      </c>
      <c r="L86" s="507">
        <v>4839</v>
      </c>
      <c r="M86" s="511">
        <v>3859</v>
      </c>
    </row>
    <row r="87" spans="2:13" ht="15.75" thickBot="1">
      <c r="B87" s="508" t="s">
        <v>933</v>
      </c>
      <c r="C87" s="1067">
        <v>4486</v>
      </c>
      <c r="D87" s="1068">
        <v>2262</v>
      </c>
      <c r="E87" s="508">
        <v>1435</v>
      </c>
      <c r="F87" s="508">
        <v>1150</v>
      </c>
      <c r="G87" s="508">
        <v>1026</v>
      </c>
      <c r="H87" s="508">
        <v>1029</v>
      </c>
      <c r="I87" s="511">
        <v>784</v>
      </c>
      <c r="J87" s="507">
        <v>616</v>
      </c>
      <c r="K87" s="511">
        <v>177</v>
      </c>
      <c r="L87" s="508">
        <v>185</v>
      </c>
      <c r="M87" s="511">
        <v>154</v>
      </c>
    </row>
    <row r="88" spans="2:13" ht="15.75" thickBot="1">
      <c r="B88" s="508" t="s">
        <v>17</v>
      </c>
      <c r="C88" s="1069">
        <v>4247</v>
      </c>
      <c r="D88" s="1070">
        <v>3634</v>
      </c>
      <c r="E88" s="511">
        <v>4672</v>
      </c>
      <c r="F88" s="511">
        <v>4639</v>
      </c>
      <c r="G88" s="511">
        <v>3491</v>
      </c>
      <c r="H88" s="511">
        <v>3157</v>
      </c>
      <c r="I88" s="511">
        <v>2419</v>
      </c>
      <c r="J88" s="507">
        <v>2067</v>
      </c>
      <c r="K88" s="511">
        <v>1868</v>
      </c>
      <c r="L88" s="507">
        <v>2008</v>
      </c>
      <c r="M88" s="511">
        <v>1664</v>
      </c>
    </row>
    <row r="89" spans="2:13" ht="15.75" thickBot="1">
      <c r="B89" s="508" t="s">
        <v>1527</v>
      </c>
      <c r="C89" s="1067">
        <v>3713</v>
      </c>
      <c r="D89" s="1068">
        <v>3225</v>
      </c>
      <c r="E89" s="508">
        <v>2402</v>
      </c>
      <c r="F89" s="508">
        <v>1875</v>
      </c>
      <c r="G89" s="508">
        <v>1970</v>
      </c>
      <c r="H89" s="508">
        <v>1744</v>
      </c>
      <c r="I89" s="511">
        <v>808</v>
      </c>
      <c r="J89" s="507">
        <v>479</v>
      </c>
      <c r="K89" s="511">
        <v>403</v>
      </c>
      <c r="L89" s="508">
        <v>323</v>
      </c>
      <c r="M89" s="511">
        <v>241</v>
      </c>
    </row>
    <row r="90" spans="2:13" ht="15.75" thickBot="1">
      <c r="B90" s="508" t="s">
        <v>32</v>
      </c>
      <c r="C90" s="1069">
        <v>3664</v>
      </c>
      <c r="D90" s="1070">
        <v>2346</v>
      </c>
      <c r="E90" s="511">
        <v>3285</v>
      </c>
      <c r="F90" s="511">
        <v>2679</v>
      </c>
      <c r="G90" s="511">
        <v>2048</v>
      </c>
      <c r="H90" s="511">
        <v>1745</v>
      </c>
      <c r="I90" s="511">
        <v>2686</v>
      </c>
      <c r="J90" s="507">
        <v>2027</v>
      </c>
      <c r="K90" s="511">
        <v>1285</v>
      </c>
      <c r="L90" s="507">
        <v>873</v>
      </c>
      <c r="M90" s="511">
        <v>1027</v>
      </c>
    </row>
    <row r="91" spans="2:13">
      <c r="B91" s="1061" t="s">
        <v>150</v>
      </c>
      <c r="C91" s="1062">
        <v>30563</v>
      </c>
      <c r="D91" s="1063">
        <v>23495</v>
      </c>
      <c r="E91" s="1064">
        <v>28495</v>
      </c>
      <c r="F91" s="1064">
        <v>26973</v>
      </c>
      <c r="G91" s="1064">
        <v>30106</v>
      </c>
      <c r="H91" s="1064">
        <v>24248</v>
      </c>
      <c r="I91" s="1064">
        <v>21670</v>
      </c>
      <c r="J91" s="1064">
        <v>17585</v>
      </c>
      <c r="K91" s="1064">
        <v>12773</v>
      </c>
      <c r="L91" s="1064">
        <v>9876</v>
      </c>
      <c r="M91" s="1064">
        <v>8006</v>
      </c>
    </row>
    <row r="92" spans="2:13">
      <c r="B92" s="174" t="s">
        <v>72</v>
      </c>
      <c r="C92" s="90">
        <v>613282</v>
      </c>
      <c r="D92" s="90">
        <v>501324</v>
      </c>
      <c r="E92" s="90">
        <v>521841</v>
      </c>
      <c r="F92" s="90">
        <v>486866</v>
      </c>
      <c r="G92" s="90">
        <v>478739</v>
      </c>
      <c r="H92" s="90">
        <v>460487</v>
      </c>
      <c r="I92" s="90">
        <v>431288</v>
      </c>
      <c r="J92" s="90">
        <v>416036</v>
      </c>
      <c r="K92" s="90">
        <v>361466</v>
      </c>
      <c r="L92" s="90">
        <v>352101</v>
      </c>
      <c r="M92" s="90">
        <v>321677</v>
      </c>
    </row>
    <row r="93" spans="2:13" ht="15.75">
      <c r="B93" s="282" t="s">
        <v>1976</v>
      </c>
      <c r="C93" s="1071"/>
      <c r="D93" s="1071"/>
      <c r="E93" s="1071"/>
      <c r="F93" s="1071"/>
      <c r="G93" s="1071"/>
      <c r="H93" s="1071"/>
      <c r="I93" s="1071"/>
      <c r="J93" s="1071"/>
      <c r="K93" s="1071"/>
      <c r="L93" s="1071"/>
    </row>
    <row r="94" spans="2:13">
      <c r="B94" s="418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</row>
    <row r="95" spans="2:13">
      <c r="B95" s="1072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</row>
    <row r="96" spans="2:13">
      <c r="B96" s="1072"/>
    </row>
    <row r="97" spans="2:14" ht="15.75">
      <c r="B97" s="190" t="s">
        <v>674</v>
      </c>
    </row>
    <row r="98" spans="2:14">
      <c r="B98" s="1" t="s">
        <v>1525</v>
      </c>
    </row>
    <row r="99" spans="2:14">
      <c r="B99" s="1066"/>
      <c r="C99" s="482">
        <v>2021</v>
      </c>
      <c r="D99" s="482">
        <v>2020</v>
      </c>
      <c r="E99" s="482">
        <v>2019</v>
      </c>
      <c r="F99" s="482">
        <v>2018</v>
      </c>
      <c r="G99" s="482">
        <v>2017</v>
      </c>
      <c r="H99" s="482">
        <v>2016</v>
      </c>
      <c r="I99" s="1066">
        <v>2015</v>
      </c>
      <c r="J99" s="482">
        <v>2014</v>
      </c>
      <c r="K99" s="482">
        <v>2013</v>
      </c>
      <c r="L99" s="1066">
        <v>2012</v>
      </c>
      <c r="M99" s="482">
        <v>2011</v>
      </c>
      <c r="N99" s="1490"/>
    </row>
    <row r="100" spans="2:14" ht="15.75" thickBot="1">
      <c r="B100" s="1058" t="s">
        <v>134</v>
      </c>
      <c r="C100" s="1059">
        <v>465766</v>
      </c>
      <c r="D100" s="507">
        <v>405508</v>
      </c>
      <c r="E100" s="507">
        <v>436046</v>
      </c>
      <c r="F100" s="507">
        <v>408653</v>
      </c>
      <c r="G100" s="507">
        <v>396608</v>
      </c>
      <c r="H100" s="507">
        <v>371056</v>
      </c>
      <c r="I100" s="507">
        <v>360159</v>
      </c>
      <c r="J100" s="507">
        <v>349790</v>
      </c>
      <c r="K100" s="507">
        <v>299923</v>
      </c>
      <c r="L100" s="507">
        <v>276978</v>
      </c>
      <c r="M100" s="1058">
        <v>243604</v>
      </c>
      <c r="N100" s="420"/>
    </row>
    <row r="101" spans="2:14" ht="15.75" thickBot="1">
      <c r="B101" s="508" t="s">
        <v>138</v>
      </c>
      <c r="C101" s="1069">
        <v>4823</v>
      </c>
      <c r="D101" s="511">
        <v>3533</v>
      </c>
      <c r="E101" s="511">
        <v>6335</v>
      </c>
      <c r="F101" s="511">
        <v>7583</v>
      </c>
      <c r="G101" s="511">
        <v>8699</v>
      </c>
      <c r="H101" s="511">
        <v>8298</v>
      </c>
      <c r="I101" s="507">
        <v>11662</v>
      </c>
      <c r="J101" s="511">
        <v>15044</v>
      </c>
      <c r="K101" s="507">
        <v>14873</v>
      </c>
      <c r="L101" s="511">
        <v>23421</v>
      </c>
      <c r="M101" s="507">
        <v>12762</v>
      </c>
      <c r="N101" s="223"/>
    </row>
    <row r="102" spans="2:14" ht="15.75" thickBot="1">
      <c r="B102" s="508" t="s">
        <v>141</v>
      </c>
      <c r="C102" s="1067">
        <v>21</v>
      </c>
      <c r="D102" s="508">
        <v>3</v>
      </c>
      <c r="E102" s="508">
        <v>1</v>
      </c>
      <c r="F102" s="508">
        <v>26</v>
      </c>
      <c r="G102" s="508">
        <v>8</v>
      </c>
      <c r="H102" s="511">
        <v>0</v>
      </c>
      <c r="I102" s="507">
        <v>0</v>
      </c>
      <c r="J102" s="511">
        <v>9</v>
      </c>
      <c r="K102" s="508">
        <v>8</v>
      </c>
      <c r="L102" s="511">
        <v>17</v>
      </c>
      <c r="M102" s="507">
        <v>1</v>
      </c>
      <c r="N102" s="223"/>
    </row>
    <row r="103" spans="2:14" ht="15.75" thickBot="1">
      <c r="B103" s="508" t="s">
        <v>136</v>
      </c>
      <c r="C103" s="1069">
        <v>3326</v>
      </c>
      <c r="D103" s="511">
        <v>949</v>
      </c>
      <c r="E103" s="511">
        <v>1045</v>
      </c>
      <c r="F103" s="511">
        <v>249</v>
      </c>
      <c r="G103" s="511">
        <v>46</v>
      </c>
      <c r="H103" s="511">
        <v>29</v>
      </c>
      <c r="I103" s="508">
        <v>32</v>
      </c>
      <c r="J103" s="511">
        <v>45</v>
      </c>
      <c r="K103" s="508">
        <v>129</v>
      </c>
      <c r="L103" s="511">
        <v>59</v>
      </c>
      <c r="M103" s="507">
        <v>31</v>
      </c>
      <c r="N103" s="223"/>
    </row>
    <row r="104" spans="2:14" ht="15.75" thickBot="1">
      <c r="B104" s="508" t="s">
        <v>135</v>
      </c>
      <c r="C104" s="1069">
        <v>85</v>
      </c>
      <c r="D104" s="511">
        <v>75</v>
      </c>
      <c r="E104" s="511">
        <v>234</v>
      </c>
      <c r="F104" s="511">
        <v>390</v>
      </c>
      <c r="G104" s="511">
        <v>424</v>
      </c>
      <c r="H104" s="511">
        <v>463</v>
      </c>
      <c r="I104" s="508">
        <v>1410</v>
      </c>
      <c r="J104" s="507">
        <v>1822</v>
      </c>
      <c r="K104" s="1058">
        <v>110</v>
      </c>
      <c r="L104" s="507">
        <v>0</v>
      </c>
      <c r="M104" s="1058">
        <v>0</v>
      </c>
      <c r="N104" s="420"/>
    </row>
    <row r="105" spans="2:14" ht="15.75" thickBot="1">
      <c r="B105" s="1058" t="s">
        <v>841</v>
      </c>
      <c r="C105" s="1059">
        <v>136864</v>
      </c>
      <c r="D105" s="507">
        <v>89516</v>
      </c>
      <c r="E105" s="507">
        <v>76770</v>
      </c>
      <c r="F105" s="507">
        <v>68188</v>
      </c>
      <c r="G105" s="507">
        <v>71182</v>
      </c>
      <c r="H105" s="507">
        <v>71533</v>
      </c>
      <c r="I105" s="507">
        <v>53840</v>
      </c>
      <c r="J105" s="511">
        <v>46146</v>
      </c>
      <c r="K105" s="507">
        <v>44837</v>
      </c>
      <c r="L105" s="507">
        <v>49793</v>
      </c>
      <c r="M105" s="507">
        <v>60065</v>
      </c>
      <c r="N105" s="223"/>
    </row>
    <row r="106" spans="2:14">
      <c r="B106" s="1061" t="s">
        <v>889</v>
      </c>
      <c r="C106" s="1062">
        <v>2395</v>
      </c>
      <c r="D106" s="1064">
        <v>1739</v>
      </c>
      <c r="E106" s="1064">
        <v>1310</v>
      </c>
      <c r="F106" s="1064">
        <v>1777</v>
      </c>
      <c r="G106" s="1064">
        <v>1772</v>
      </c>
      <c r="H106" s="1064">
        <v>9107</v>
      </c>
      <c r="I106" s="1064">
        <v>4184</v>
      </c>
      <c r="J106" s="1064">
        <v>3178</v>
      </c>
      <c r="K106" s="1064">
        <v>1587</v>
      </c>
      <c r="L106" s="1064">
        <v>1833</v>
      </c>
      <c r="M106" s="1064">
        <v>5214</v>
      </c>
      <c r="N106" s="223"/>
    </row>
    <row r="107" spans="2:14">
      <c r="B107" s="174" t="s">
        <v>72</v>
      </c>
      <c r="C107" s="90">
        <v>613282</v>
      </c>
      <c r="D107" s="90">
        <v>501324</v>
      </c>
      <c r="E107" s="90">
        <v>521841</v>
      </c>
      <c r="F107" s="90">
        <v>486866</v>
      </c>
      <c r="G107" s="90">
        <v>478739</v>
      </c>
      <c r="H107" s="90">
        <v>460486</v>
      </c>
      <c r="I107" s="90">
        <v>431287</v>
      </c>
      <c r="J107" s="90">
        <v>416034</v>
      </c>
      <c r="K107" s="90">
        <v>361467</v>
      </c>
      <c r="L107" s="90">
        <v>352101</v>
      </c>
      <c r="M107" s="90">
        <v>321677</v>
      </c>
      <c r="N107" s="1556"/>
    </row>
    <row r="108" spans="2:14">
      <c r="B108" s="418" t="s">
        <v>1976</v>
      </c>
    </row>
    <row r="109" spans="2:14">
      <c r="B109" s="1072"/>
      <c r="C109" s="27"/>
    </row>
    <row r="110" spans="2:14">
      <c r="B110" s="1072"/>
    </row>
    <row r="111" spans="2:14" ht="15.75">
      <c r="B111" s="105" t="s">
        <v>674</v>
      </c>
    </row>
    <row r="112" spans="2:14">
      <c r="B112" s="1" t="s">
        <v>1528</v>
      </c>
    </row>
    <row r="113" spans="2:11">
      <c r="B113" s="482"/>
      <c r="C113" s="482">
        <v>2017</v>
      </c>
      <c r="D113" s="482">
        <v>2016</v>
      </c>
      <c r="E113" s="482">
        <v>2015</v>
      </c>
      <c r="F113" s="482">
        <v>2014</v>
      </c>
      <c r="G113" s="1066">
        <v>2013</v>
      </c>
      <c r="H113" s="482">
        <v>2012</v>
      </c>
      <c r="I113" s="482">
        <v>2011</v>
      </c>
      <c r="J113" s="1066">
        <v>2010</v>
      </c>
      <c r="K113" s="489">
        <v>2009</v>
      </c>
    </row>
    <row r="114" spans="2:11" ht="15.75" thickBot="1">
      <c r="B114" s="1058" t="s">
        <v>1529</v>
      </c>
      <c r="C114" s="1059">
        <v>159961</v>
      </c>
      <c r="D114" s="507">
        <v>133658</v>
      </c>
      <c r="E114" s="507">
        <v>122800</v>
      </c>
      <c r="F114" s="507">
        <v>136601</v>
      </c>
      <c r="G114" s="507">
        <v>124858</v>
      </c>
      <c r="H114" s="507">
        <v>123511</v>
      </c>
      <c r="I114" s="507">
        <v>121891</v>
      </c>
      <c r="J114" s="507">
        <v>120221</v>
      </c>
      <c r="K114" s="1073">
        <v>117713</v>
      </c>
    </row>
    <row r="115" spans="2:11" ht="15.75" thickBot="1">
      <c r="B115" s="508" t="s">
        <v>1530</v>
      </c>
      <c r="C115" s="1059">
        <v>82.65</v>
      </c>
      <c r="D115" s="1074">
        <v>70.8</v>
      </c>
      <c r="E115" s="1074">
        <v>69.92</v>
      </c>
      <c r="F115" s="1074">
        <v>54.6</v>
      </c>
      <c r="G115" s="1075">
        <v>46.33</v>
      </c>
      <c r="H115" s="1074">
        <v>42.87</v>
      </c>
      <c r="I115" s="1075">
        <v>44.51</v>
      </c>
      <c r="J115" s="1075">
        <v>35.5</v>
      </c>
      <c r="K115" s="1076">
        <v>36.700000000000003</v>
      </c>
    </row>
    <row r="116" spans="2:11" ht="15.75" thickBot="1">
      <c r="B116" s="508" t="s">
        <v>1531</v>
      </c>
      <c r="C116" s="1069">
        <v>704783.83218214381</v>
      </c>
      <c r="D116" s="511">
        <v>633587.66329648136</v>
      </c>
      <c r="E116" s="511">
        <v>642619.88923262444</v>
      </c>
      <c r="F116" s="511">
        <v>470109.31333044037</v>
      </c>
      <c r="G116" s="511">
        <v>403846.17060909903</v>
      </c>
      <c r="H116" s="507">
        <v>392413.52165276848</v>
      </c>
      <c r="I116" s="507">
        <v>359155.52055360464</v>
      </c>
      <c r="J116" s="507">
        <v>339124.23792574421</v>
      </c>
      <c r="K116" s="1077">
        <v>340508.44312488404</v>
      </c>
    </row>
    <row r="117" spans="2:11">
      <c r="B117" s="49" t="s">
        <v>1532</v>
      </c>
    </row>
    <row r="118" spans="2:11">
      <c r="B118" s="1072"/>
    </row>
    <row r="122" spans="2:11">
      <c r="B122" s="49"/>
    </row>
  </sheetData>
  <mergeCells count="1">
    <mergeCell ref="C47:D47"/>
  </mergeCells>
  <hyperlinks>
    <hyperlink ref="B20" r:id="rId1" display="Source: Worldbank, 2017, World Development Indicators "/>
    <hyperlink ref="B38" r:id="rId2"/>
    <hyperlink ref="B55" r:id="rId3"/>
    <hyperlink ref="B68" r:id="rId4" display="Source: ITC Trade map,. 2016"/>
    <hyperlink ref="B117" r:id="rId5"/>
    <hyperlink ref="B93" r:id="rId6" display="Source: ITC Trade map, 2019"/>
    <hyperlink ref="B108" r:id="rId7" display="Source: ITC Trade map,. 2016"/>
  </hyperlinks>
  <pageMargins left="0.7" right="0.7" top="0.78740157499999996" bottom="0.78740157499999996" header="0.3" footer="0.3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2:M67"/>
  <sheetViews>
    <sheetView zoomScaleNormal="100" workbookViewId="0">
      <selection activeCell="M22" sqref="M22"/>
    </sheetView>
  </sheetViews>
  <sheetFormatPr baseColWidth="10" defaultRowHeight="15"/>
  <sheetData>
    <row r="2" spans="2:12">
      <c r="B2" s="742" t="s">
        <v>2482</v>
      </c>
      <c r="C2" s="1373"/>
      <c r="D2" s="1373"/>
      <c r="E2" s="1373"/>
      <c r="F2" s="1373"/>
      <c r="G2" s="1373"/>
      <c r="H2" s="1373"/>
      <c r="I2" s="1373"/>
      <c r="J2" s="1373"/>
      <c r="K2" s="1373"/>
      <c r="L2" s="1373"/>
    </row>
    <row r="3" spans="2:12">
      <c r="B3" s="126" t="s">
        <v>6</v>
      </c>
      <c r="C3" s="202" t="s">
        <v>1026</v>
      </c>
      <c r="D3" s="202" t="s">
        <v>1027</v>
      </c>
      <c r="E3" s="202" t="s">
        <v>1028</v>
      </c>
      <c r="F3" s="202" t="s">
        <v>1029</v>
      </c>
      <c r="G3" s="202" t="s">
        <v>1030</v>
      </c>
      <c r="H3" s="202" t="s">
        <v>1031</v>
      </c>
      <c r="I3" s="202" t="s">
        <v>1032</v>
      </c>
      <c r="J3" s="202" t="s">
        <v>1033</v>
      </c>
      <c r="K3" s="202" t="s">
        <v>1034</v>
      </c>
      <c r="L3" s="202" t="s">
        <v>1035</v>
      </c>
    </row>
    <row r="4" spans="2:12">
      <c r="B4" s="126"/>
      <c r="C4" s="202"/>
      <c r="D4" s="202"/>
      <c r="E4" s="202"/>
      <c r="F4" s="202"/>
      <c r="G4" s="202"/>
      <c r="H4" s="202"/>
      <c r="I4" s="202"/>
      <c r="J4" s="202"/>
      <c r="K4" s="202"/>
      <c r="L4" s="202"/>
    </row>
    <row r="5" spans="2:12" ht="15.75" thickBot="1">
      <c r="B5" s="743">
        <v>2021</v>
      </c>
      <c r="C5" s="744" t="s">
        <v>79</v>
      </c>
      <c r="D5" s="744">
        <v>1476</v>
      </c>
      <c r="E5" s="744">
        <f>784+11</f>
        <v>795</v>
      </c>
      <c r="F5" s="744" t="s">
        <v>79</v>
      </c>
      <c r="G5" s="744" t="s">
        <v>79</v>
      </c>
      <c r="H5" s="744" t="s">
        <v>79</v>
      </c>
      <c r="I5" s="744" t="s">
        <v>79</v>
      </c>
      <c r="J5" s="744" t="s">
        <v>79</v>
      </c>
      <c r="K5" s="744" t="s">
        <v>79</v>
      </c>
      <c r="L5" s="744">
        <v>517</v>
      </c>
    </row>
    <row r="6" spans="2:12" ht="15.75" thickBot="1">
      <c r="B6" s="743">
        <v>2020</v>
      </c>
      <c r="C6" s="744" t="s">
        <v>79</v>
      </c>
      <c r="D6" s="744">
        <v>1247</v>
      </c>
      <c r="E6" s="744">
        <v>741</v>
      </c>
      <c r="F6" s="744">
        <v>8168</v>
      </c>
      <c r="G6" s="744" t="s">
        <v>79</v>
      </c>
      <c r="H6" s="744">
        <v>2260</v>
      </c>
      <c r="I6" s="744">
        <v>1288</v>
      </c>
      <c r="J6" s="744">
        <v>692</v>
      </c>
      <c r="K6" s="744">
        <v>956</v>
      </c>
      <c r="L6" s="744">
        <v>478</v>
      </c>
    </row>
    <row r="7" spans="2:12" ht="15.75" thickBot="1">
      <c r="B7" s="743">
        <v>2019</v>
      </c>
      <c r="C7" s="744" t="s">
        <v>79</v>
      </c>
      <c r="D7" s="744">
        <v>1329</v>
      </c>
      <c r="E7" s="744">
        <v>786</v>
      </c>
      <c r="F7" s="744" t="s">
        <v>79</v>
      </c>
      <c r="G7" s="744" t="s">
        <v>79</v>
      </c>
      <c r="H7" s="744">
        <v>2380</v>
      </c>
      <c r="I7" s="744">
        <v>1391</v>
      </c>
      <c r="J7" s="744">
        <v>857</v>
      </c>
      <c r="K7" s="744">
        <v>955</v>
      </c>
      <c r="L7" s="744">
        <v>515</v>
      </c>
    </row>
    <row r="8" spans="2:12" ht="15.75" thickBot="1">
      <c r="B8" s="743">
        <v>2018</v>
      </c>
      <c r="C8" s="744" t="s">
        <v>79</v>
      </c>
      <c r="D8" s="744">
        <v>1245</v>
      </c>
      <c r="E8" s="744">
        <v>721</v>
      </c>
      <c r="F8" s="744">
        <v>7739</v>
      </c>
      <c r="G8" s="744" t="s">
        <v>79</v>
      </c>
      <c r="H8" s="744">
        <v>2331</v>
      </c>
      <c r="I8" s="744">
        <v>1179</v>
      </c>
      <c r="J8" s="744">
        <v>734</v>
      </c>
      <c r="K8" s="744">
        <v>941</v>
      </c>
      <c r="L8" s="744">
        <v>485</v>
      </c>
    </row>
    <row r="9" spans="2:12" ht="15.75" thickBot="1">
      <c r="B9" s="743">
        <v>2017</v>
      </c>
      <c r="C9" s="744">
        <v>5481</v>
      </c>
      <c r="D9" s="744">
        <v>1249</v>
      </c>
      <c r="E9" s="744">
        <v>780</v>
      </c>
      <c r="F9" s="744">
        <v>7553</v>
      </c>
      <c r="G9" s="744" t="s">
        <v>79</v>
      </c>
      <c r="H9" s="744">
        <v>2435</v>
      </c>
      <c r="I9" s="744">
        <v>1273</v>
      </c>
      <c r="J9" s="744">
        <v>703</v>
      </c>
      <c r="K9" s="744">
        <v>921</v>
      </c>
      <c r="L9" s="744">
        <v>477</v>
      </c>
    </row>
    <row r="10" spans="2:12" ht="15.75" thickBot="1">
      <c r="B10" s="743">
        <v>2016</v>
      </c>
      <c r="C10" s="744" t="s">
        <v>79</v>
      </c>
      <c r="D10" s="744">
        <v>1195</v>
      </c>
      <c r="E10" s="744">
        <v>725</v>
      </c>
      <c r="F10" s="745">
        <v>6598</v>
      </c>
      <c r="G10" s="744" t="s">
        <v>79</v>
      </c>
      <c r="H10" s="744">
        <v>2440</v>
      </c>
      <c r="I10" s="744">
        <v>1133</v>
      </c>
      <c r="J10" s="744">
        <v>720</v>
      </c>
      <c r="K10" s="744">
        <v>1576</v>
      </c>
      <c r="L10" s="744">
        <v>484</v>
      </c>
    </row>
    <row r="11" spans="2:12" ht="15.75" thickBot="1">
      <c r="B11" s="743">
        <v>2015</v>
      </c>
      <c r="C11" s="744" t="s">
        <v>79</v>
      </c>
      <c r="D11" s="744">
        <v>1175</v>
      </c>
      <c r="E11" s="744">
        <v>739</v>
      </c>
      <c r="F11" s="745">
        <v>6231</v>
      </c>
      <c r="G11" s="744" t="s">
        <v>79</v>
      </c>
      <c r="H11" s="744">
        <v>2373</v>
      </c>
      <c r="I11" s="744">
        <v>1112</v>
      </c>
      <c r="J11" s="744">
        <v>724</v>
      </c>
      <c r="K11" s="744">
        <v>1675</v>
      </c>
      <c r="L11" s="744" t="s">
        <v>79</v>
      </c>
    </row>
    <row r="12" spans="2:12" ht="15.75" thickBot="1">
      <c r="B12" s="743">
        <v>2014</v>
      </c>
      <c r="C12" s="744" t="s">
        <v>79</v>
      </c>
      <c r="D12" s="744">
        <v>1043</v>
      </c>
      <c r="E12" s="744">
        <v>691</v>
      </c>
      <c r="F12" s="745">
        <v>5070</v>
      </c>
      <c r="G12" s="744" t="s">
        <v>79</v>
      </c>
      <c r="H12" s="744">
        <v>2342</v>
      </c>
      <c r="I12" s="744">
        <v>1143</v>
      </c>
      <c r="J12" s="744">
        <v>1037</v>
      </c>
      <c r="K12" s="744">
        <v>966</v>
      </c>
      <c r="L12" s="744" t="s">
        <v>79</v>
      </c>
    </row>
    <row r="13" spans="2:12" ht="15.75" thickBot="1">
      <c r="B13" s="743">
        <v>2013</v>
      </c>
      <c r="C13" s="744" t="s">
        <v>79</v>
      </c>
      <c r="D13" s="744">
        <v>1010</v>
      </c>
      <c r="E13" s="744">
        <v>630</v>
      </c>
      <c r="F13" s="745">
        <v>5095</v>
      </c>
      <c r="G13" s="744" t="s">
        <v>79</v>
      </c>
      <c r="H13" s="744">
        <v>2329</v>
      </c>
      <c r="I13" s="744">
        <v>1310</v>
      </c>
      <c r="J13" s="744">
        <v>945</v>
      </c>
      <c r="K13" s="744">
        <v>997</v>
      </c>
      <c r="L13" s="744" t="s">
        <v>79</v>
      </c>
    </row>
    <row r="14" spans="2:12" ht="15.75" thickBot="1">
      <c r="B14" s="743">
        <v>2012</v>
      </c>
      <c r="C14" s="744">
        <v>4583</v>
      </c>
      <c r="D14" s="744">
        <v>993</v>
      </c>
      <c r="E14" s="744">
        <v>600</v>
      </c>
      <c r="F14" s="745">
        <v>4974</v>
      </c>
      <c r="G14" s="744" t="s">
        <v>79</v>
      </c>
      <c r="H14" s="744">
        <v>2292</v>
      </c>
      <c r="I14" s="744">
        <v>1361</v>
      </c>
      <c r="J14" s="744">
        <v>852</v>
      </c>
      <c r="K14" s="744">
        <v>981</v>
      </c>
      <c r="L14" s="744" t="s">
        <v>79</v>
      </c>
    </row>
    <row r="15" spans="2:12" ht="15.75" thickBot="1">
      <c r="B15" s="743">
        <v>2011</v>
      </c>
      <c r="C15" s="744" t="s">
        <v>79</v>
      </c>
      <c r="D15" s="744">
        <v>893</v>
      </c>
      <c r="E15" s="744">
        <v>488</v>
      </c>
      <c r="F15" s="744">
        <v>4096</v>
      </c>
      <c r="G15" s="744" t="s">
        <v>79</v>
      </c>
      <c r="H15" s="744">
        <v>2207</v>
      </c>
      <c r="I15" s="744">
        <v>1757</v>
      </c>
      <c r="J15" s="744">
        <v>877</v>
      </c>
      <c r="K15" s="744">
        <v>954</v>
      </c>
      <c r="L15" s="744" t="s">
        <v>79</v>
      </c>
    </row>
    <row r="16" spans="2:12">
      <c r="B16" s="109" t="s">
        <v>1036</v>
      </c>
      <c r="C16" s="746"/>
      <c r="D16" s="746"/>
      <c r="E16" s="746"/>
      <c r="F16" s="746"/>
      <c r="G16" s="1373"/>
      <c r="H16" s="1373"/>
      <c r="I16" s="1373"/>
      <c r="J16" s="1373"/>
      <c r="K16" s="1373"/>
      <c r="L16" s="1373"/>
    </row>
    <row r="17" spans="2:12">
      <c r="B17" s="109" t="s">
        <v>1037</v>
      </c>
      <c r="C17" s="1373"/>
      <c r="D17" s="1373"/>
      <c r="E17" s="1373"/>
      <c r="F17" s="1373"/>
      <c r="G17" s="1373"/>
      <c r="H17" s="1373"/>
      <c r="I17" s="1373"/>
      <c r="J17" s="1373"/>
      <c r="K17" s="1373"/>
      <c r="L17" s="1373"/>
    </row>
    <row r="18" spans="2:12">
      <c r="B18" s="109" t="s">
        <v>1038</v>
      </c>
      <c r="C18" s="1373"/>
      <c r="D18" s="1373"/>
      <c r="E18" s="1373"/>
      <c r="F18" s="1373"/>
      <c r="G18" s="1373"/>
      <c r="H18" s="1373"/>
      <c r="I18" s="1373"/>
      <c r="J18" s="1373"/>
      <c r="K18" s="1373"/>
      <c r="L18" s="1373"/>
    </row>
    <row r="19" spans="2:12">
      <c r="B19" s="109" t="s">
        <v>1039</v>
      </c>
      <c r="C19" s="1373"/>
      <c r="D19" s="1373"/>
      <c r="E19" s="1373"/>
      <c r="F19" s="1373"/>
      <c r="G19" s="1373"/>
      <c r="H19" s="1373"/>
      <c r="I19" s="1373"/>
      <c r="J19" s="1373"/>
      <c r="K19" s="1373"/>
      <c r="L19" s="1373"/>
    </row>
    <row r="20" spans="2:12">
      <c r="B20" s="109" t="s">
        <v>1040</v>
      </c>
      <c r="C20" s="109"/>
      <c r="D20" s="1373"/>
      <c r="E20" s="1373"/>
      <c r="F20" s="1373"/>
      <c r="G20" s="1373"/>
      <c r="H20" s="1373"/>
      <c r="I20" s="1373"/>
      <c r="J20" s="1373"/>
      <c r="K20" s="1373"/>
      <c r="L20" s="1373"/>
    </row>
    <row r="21" spans="2:12">
      <c r="B21" s="109" t="s">
        <v>1041</v>
      </c>
      <c r="C21" s="109"/>
      <c r="D21" s="1373"/>
      <c r="E21" s="1373"/>
      <c r="F21" s="1373"/>
      <c r="G21" s="1373"/>
      <c r="H21" s="1373"/>
      <c r="I21" s="1373"/>
      <c r="J21" s="1373"/>
      <c r="K21" s="1373"/>
      <c r="L21" s="1373"/>
    </row>
    <row r="22" spans="2:12">
      <c r="B22" s="109" t="s">
        <v>2483</v>
      </c>
      <c r="C22" s="109"/>
      <c r="D22" s="1373"/>
      <c r="E22" s="1373"/>
      <c r="F22" s="1373"/>
      <c r="G22" s="1373"/>
      <c r="H22" s="1373"/>
      <c r="I22" s="1373"/>
      <c r="J22" s="1373"/>
      <c r="K22" s="1373"/>
      <c r="L22" s="1373"/>
    </row>
    <row r="23" spans="2:12">
      <c r="B23" s="109"/>
      <c r="C23" s="109"/>
      <c r="D23" s="114"/>
      <c r="E23" s="114"/>
      <c r="F23" s="114"/>
      <c r="G23" s="114"/>
      <c r="H23" s="114"/>
      <c r="I23" s="114"/>
      <c r="J23" s="114"/>
      <c r="K23" s="114"/>
      <c r="L23" s="114"/>
    </row>
    <row r="24" spans="2:12">
      <c r="B24" s="109"/>
      <c r="C24" s="109"/>
      <c r="D24" s="114"/>
      <c r="E24" s="114"/>
      <c r="F24" s="114"/>
      <c r="G24" s="114"/>
      <c r="H24" s="114"/>
      <c r="I24" s="114"/>
      <c r="J24" s="114"/>
      <c r="K24" s="114"/>
      <c r="L24" s="114"/>
    </row>
    <row r="48" spans="2:13">
      <c r="B48" s="742" t="s">
        <v>2484</v>
      </c>
      <c r="C48" s="1373"/>
      <c r="D48" s="1373"/>
      <c r="E48" s="1373"/>
      <c r="F48" s="1373"/>
      <c r="G48" s="1373"/>
      <c r="H48" s="1373"/>
      <c r="I48" s="1373"/>
      <c r="J48" s="1373"/>
      <c r="K48" s="1373"/>
      <c r="L48" s="1373"/>
      <c r="M48" s="114"/>
    </row>
    <row r="49" spans="2:13">
      <c r="B49" s="1634" t="s">
        <v>762</v>
      </c>
      <c r="C49" s="202" t="s">
        <v>1026</v>
      </c>
      <c r="D49" s="202" t="s">
        <v>1042</v>
      </c>
      <c r="E49" s="202" t="s">
        <v>1043</v>
      </c>
      <c r="F49" s="202" t="s">
        <v>1044</v>
      </c>
      <c r="G49" s="202" t="s">
        <v>1045</v>
      </c>
      <c r="H49" s="202" t="s">
        <v>1046</v>
      </c>
      <c r="I49" s="202" t="s">
        <v>1047</v>
      </c>
      <c r="J49" s="202" t="s">
        <v>1048</v>
      </c>
      <c r="K49" s="202" t="s">
        <v>1049</v>
      </c>
      <c r="L49" s="202" t="s">
        <v>1050</v>
      </c>
      <c r="M49" s="114"/>
    </row>
    <row r="50" spans="2:13" ht="15.75" thickBot="1">
      <c r="B50" s="743">
        <v>2021</v>
      </c>
      <c r="C50" s="744" t="s">
        <v>79</v>
      </c>
      <c r="D50" s="744">
        <v>8900</v>
      </c>
      <c r="E50" s="744">
        <v>7464</v>
      </c>
      <c r="F50" s="744" t="s">
        <v>79</v>
      </c>
      <c r="G50" s="744" t="s">
        <v>79</v>
      </c>
      <c r="H50" s="744">
        <v>7870</v>
      </c>
      <c r="I50" s="744">
        <v>6262.8</v>
      </c>
      <c r="J50" s="744" t="s">
        <v>79</v>
      </c>
      <c r="K50" s="744">
        <v>3985</v>
      </c>
      <c r="L50" s="744">
        <v>7100</v>
      </c>
      <c r="M50" s="114"/>
    </row>
    <row r="51" spans="2:13" ht="15.75" thickBot="1">
      <c r="B51" s="743">
        <v>2020</v>
      </c>
      <c r="C51" s="744" t="s">
        <v>79</v>
      </c>
      <c r="D51" s="744" t="s">
        <v>79</v>
      </c>
      <c r="E51" s="745">
        <v>5217</v>
      </c>
      <c r="F51" s="744">
        <v>188420.7</v>
      </c>
      <c r="G51" s="744" t="s">
        <v>79</v>
      </c>
      <c r="H51" s="744">
        <v>7460</v>
      </c>
      <c r="I51" s="744" t="s">
        <v>79</v>
      </c>
      <c r="J51" s="744">
        <v>6086.31</v>
      </c>
      <c r="K51" s="744">
        <v>4195</v>
      </c>
      <c r="L51" s="744">
        <v>6300</v>
      </c>
      <c r="M51" s="114"/>
    </row>
    <row r="52" spans="2:13" ht="15.75" thickBot="1">
      <c r="B52" s="743">
        <v>2019</v>
      </c>
      <c r="C52" s="744" t="s">
        <v>79</v>
      </c>
      <c r="D52" s="744" t="s">
        <v>79</v>
      </c>
      <c r="E52" s="745">
        <v>9316</v>
      </c>
      <c r="F52" s="744">
        <v>197653.1</v>
      </c>
      <c r="G52" s="744">
        <v>17285</v>
      </c>
      <c r="H52" s="745">
        <v>7080</v>
      </c>
      <c r="I52" s="744" t="s">
        <v>79</v>
      </c>
      <c r="J52" s="744">
        <v>6194</v>
      </c>
      <c r="K52" s="745">
        <v>6397</v>
      </c>
      <c r="L52" s="745">
        <v>6600</v>
      </c>
      <c r="M52" s="114"/>
    </row>
    <row r="53" spans="2:13" ht="15.75" thickBot="1">
      <c r="B53" s="743">
        <v>2018</v>
      </c>
      <c r="C53" s="744" t="s">
        <v>79</v>
      </c>
      <c r="D53" s="745">
        <v>7665</v>
      </c>
      <c r="E53" s="745">
        <v>7509</v>
      </c>
      <c r="F53" s="745">
        <v>190423</v>
      </c>
      <c r="G53" s="744">
        <v>17800</v>
      </c>
      <c r="H53" s="745">
        <v>6870</v>
      </c>
      <c r="I53" s="744" t="s">
        <v>79</v>
      </c>
      <c r="J53" s="744">
        <v>6224</v>
      </c>
      <c r="K53" s="745">
        <v>6397</v>
      </c>
      <c r="L53" s="745">
        <v>6700</v>
      </c>
      <c r="M53" s="114"/>
    </row>
    <row r="54" spans="2:13" ht="15.75" thickBot="1">
      <c r="B54" s="743">
        <v>2017</v>
      </c>
      <c r="C54" s="744">
        <v>28155</v>
      </c>
      <c r="D54" s="745">
        <v>7532</v>
      </c>
      <c r="E54" s="745">
        <v>9986</v>
      </c>
      <c r="F54" s="745">
        <v>188558</v>
      </c>
      <c r="G54" s="745">
        <v>18159</v>
      </c>
      <c r="H54" s="745">
        <v>6700</v>
      </c>
      <c r="I54" s="744">
        <v>6588</v>
      </c>
      <c r="J54" s="744">
        <v>6226</v>
      </c>
      <c r="K54" s="745">
        <v>6538</v>
      </c>
      <c r="L54" s="745">
        <v>7100</v>
      </c>
      <c r="M54" s="114"/>
    </row>
    <row r="55" spans="2:13" ht="15.75" thickBot="1">
      <c r="B55" s="743">
        <v>2016</v>
      </c>
      <c r="C55" s="744" t="s">
        <v>79</v>
      </c>
      <c r="D55" s="745">
        <v>6796</v>
      </c>
      <c r="E55" s="745">
        <v>8454</v>
      </c>
      <c r="F55" s="745">
        <v>170397</v>
      </c>
      <c r="G55" s="745">
        <v>18376</v>
      </c>
      <c r="H55" s="745">
        <v>6570</v>
      </c>
      <c r="I55" s="745" t="s">
        <v>79</v>
      </c>
      <c r="J55" s="745">
        <v>6438</v>
      </c>
      <c r="K55" s="745">
        <v>7645</v>
      </c>
      <c r="L55" s="745">
        <v>5800</v>
      </c>
      <c r="M55" s="114"/>
    </row>
    <row r="56" spans="2:13" ht="15.75" thickBot="1">
      <c r="B56" s="743">
        <v>2015</v>
      </c>
      <c r="C56" s="744" t="s">
        <v>79</v>
      </c>
      <c r="D56" s="745">
        <v>7161</v>
      </c>
      <c r="E56" s="745">
        <v>7724</v>
      </c>
      <c r="F56" s="745">
        <v>167652</v>
      </c>
      <c r="G56" s="745">
        <v>18727</v>
      </c>
      <c r="H56" s="745">
        <v>6720</v>
      </c>
      <c r="I56" s="744" t="s">
        <v>79</v>
      </c>
      <c r="J56" s="745">
        <v>6302</v>
      </c>
      <c r="K56" s="745">
        <v>6741</v>
      </c>
      <c r="L56" s="745">
        <v>6800</v>
      </c>
      <c r="M56" s="114"/>
    </row>
    <row r="57" spans="2:13" ht="15.75" thickBot="1">
      <c r="B57" s="743">
        <v>2014</v>
      </c>
      <c r="C57" s="744" t="s">
        <v>79</v>
      </c>
      <c r="D57" s="745">
        <v>6918</v>
      </c>
      <c r="E57" s="744">
        <v>6729</v>
      </c>
      <c r="F57" s="745">
        <v>171397</v>
      </c>
      <c r="G57" s="745">
        <v>19059</v>
      </c>
      <c r="H57" s="745">
        <v>6843</v>
      </c>
      <c r="I57" s="744" t="s">
        <v>79</v>
      </c>
      <c r="J57" s="745">
        <v>7050</v>
      </c>
      <c r="K57" s="745">
        <v>6659</v>
      </c>
      <c r="L57" s="745">
        <v>5900</v>
      </c>
      <c r="M57" s="114"/>
    </row>
    <row r="58" spans="2:13" ht="15.75" thickBot="1">
      <c r="B58" s="743">
        <v>2013</v>
      </c>
      <c r="C58" s="744" t="s">
        <v>79</v>
      </c>
      <c r="D58" s="745">
        <v>6783</v>
      </c>
      <c r="E58" s="744">
        <v>9328</v>
      </c>
      <c r="F58" s="745">
        <v>169081</v>
      </c>
      <c r="G58" s="745">
        <v>19417</v>
      </c>
      <c r="H58" s="745">
        <v>7301</v>
      </c>
      <c r="I58" s="744" t="s">
        <v>79</v>
      </c>
      <c r="J58" s="745">
        <v>7083</v>
      </c>
      <c r="K58" s="745">
        <v>7005</v>
      </c>
      <c r="L58" s="745">
        <v>5800</v>
      </c>
      <c r="M58" s="114"/>
    </row>
    <row r="59" spans="2:13" ht="15.75" thickBot="1">
      <c r="B59" s="743">
        <v>2012</v>
      </c>
      <c r="C59" s="745">
        <v>29407</v>
      </c>
      <c r="D59" s="745">
        <v>6496</v>
      </c>
      <c r="E59" s="744">
        <v>6682</v>
      </c>
      <c r="F59" s="745">
        <v>159157</v>
      </c>
      <c r="G59" s="745">
        <v>19629</v>
      </c>
      <c r="H59" s="745">
        <v>7465</v>
      </c>
      <c r="I59" s="745">
        <v>6741</v>
      </c>
      <c r="J59" s="745">
        <v>7019</v>
      </c>
      <c r="K59" s="745">
        <v>8180</v>
      </c>
      <c r="L59" s="745">
        <v>5900</v>
      </c>
      <c r="M59" s="114"/>
    </row>
    <row r="60" spans="2:13" ht="15.75" thickBot="1">
      <c r="B60" s="743">
        <v>2011</v>
      </c>
      <c r="C60" s="744" t="s">
        <v>79</v>
      </c>
      <c r="D60" s="745">
        <v>7903</v>
      </c>
      <c r="E60" s="744" t="s">
        <v>79</v>
      </c>
      <c r="F60" s="745">
        <v>148676</v>
      </c>
      <c r="G60" s="745">
        <v>19914</v>
      </c>
      <c r="H60" s="745">
        <v>7631</v>
      </c>
      <c r="I60" s="744" t="s">
        <v>79</v>
      </c>
      <c r="J60" s="745">
        <v>6996</v>
      </c>
      <c r="K60" s="745">
        <v>8560</v>
      </c>
      <c r="L60" s="744" t="s">
        <v>79</v>
      </c>
      <c r="M60" s="114"/>
    </row>
    <row r="61" spans="2:13">
      <c r="B61" s="109" t="s">
        <v>1036</v>
      </c>
      <c r="C61" s="1373"/>
      <c r="D61" s="1373"/>
      <c r="E61" s="1373"/>
      <c r="F61" s="1373"/>
      <c r="G61" s="1373"/>
      <c r="H61" s="1373"/>
      <c r="I61" s="1373"/>
      <c r="J61" s="1373"/>
      <c r="K61" s="1373"/>
      <c r="L61" s="1373"/>
      <c r="M61" s="114"/>
    </row>
    <row r="62" spans="2:13">
      <c r="B62" s="109" t="s">
        <v>1037</v>
      </c>
      <c r="C62" s="1373"/>
      <c r="D62" s="1373"/>
      <c r="E62" s="1373"/>
      <c r="F62" s="1373"/>
      <c r="G62" s="1373"/>
      <c r="H62" s="1373"/>
      <c r="I62" s="1373"/>
      <c r="J62" s="1373"/>
      <c r="K62" s="1373"/>
      <c r="L62" s="1373"/>
      <c r="M62" s="114"/>
    </row>
    <row r="63" spans="2:13">
      <c r="B63" s="109" t="s">
        <v>1051</v>
      </c>
      <c r="C63" s="1373"/>
      <c r="D63" s="1373"/>
      <c r="E63" s="1373"/>
      <c r="F63" s="1373"/>
      <c r="G63" s="1373"/>
      <c r="H63" s="1373"/>
      <c r="I63" s="1373"/>
      <c r="J63" s="1373"/>
      <c r="K63" s="1373"/>
      <c r="L63" s="1373"/>
      <c r="M63" s="114"/>
    </row>
    <row r="64" spans="2:13">
      <c r="B64" s="109" t="s">
        <v>1052</v>
      </c>
      <c r="C64" s="1373"/>
      <c r="D64" s="1373"/>
      <c r="E64" s="1373"/>
      <c r="F64" s="1373"/>
      <c r="G64" s="1373"/>
      <c r="H64" s="1373"/>
      <c r="I64" s="1373"/>
      <c r="J64" s="1373"/>
      <c r="K64" s="1373"/>
      <c r="L64" s="1373"/>
      <c r="M64" s="114"/>
    </row>
    <row r="65" spans="2:13">
      <c r="B65" s="109" t="s">
        <v>1053</v>
      </c>
      <c r="C65" s="1373"/>
      <c r="D65" s="1373"/>
      <c r="E65" s="1373"/>
      <c r="F65" s="1373"/>
      <c r="G65" s="1373"/>
      <c r="H65" s="1373"/>
      <c r="I65" s="1373"/>
      <c r="J65" s="1373"/>
      <c r="K65" s="1373"/>
      <c r="L65" s="1373"/>
      <c r="M65" s="114"/>
    </row>
    <row r="66" spans="2:13">
      <c r="B66" s="109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</row>
    <row r="67" spans="2:13">
      <c r="B67" s="109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</row>
  </sheetData>
  <pageMargins left="0.7" right="0.7" top="0.78740157499999996" bottom="0.78740157499999996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3:W65"/>
  <sheetViews>
    <sheetView showGridLines="0" zoomScaleNormal="100" workbookViewId="0">
      <selection activeCell="R17" sqref="R17"/>
    </sheetView>
  </sheetViews>
  <sheetFormatPr baseColWidth="10" defaultColWidth="11.42578125" defaultRowHeight="15"/>
  <cols>
    <col min="1" max="1" width="8.42578125" style="114" customWidth="1"/>
    <col min="2" max="2" width="17.7109375" style="114" customWidth="1"/>
    <col min="3" max="15" width="8.7109375" style="114" customWidth="1"/>
    <col min="16" max="16384" width="11.42578125" style="114"/>
  </cols>
  <sheetData>
    <row r="3" spans="2:23" ht="15" customHeight="1">
      <c r="B3" s="105" t="s">
        <v>224</v>
      </c>
      <c r="K3" s="20"/>
    </row>
    <row r="4" spans="2:23" ht="15" customHeight="1">
      <c r="B4" s="105"/>
      <c r="K4" s="20"/>
      <c r="W4" s="12"/>
    </row>
    <row r="5" spans="2:23" ht="15" customHeight="1">
      <c r="B5" s="105" t="s">
        <v>126</v>
      </c>
      <c r="K5" s="20"/>
    </row>
    <row r="6" spans="2:23" ht="15" customHeight="1">
      <c r="B6" s="116" t="s">
        <v>66</v>
      </c>
    </row>
    <row r="7" spans="2:23" ht="15" customHeight="1">
      <c r="B7" s="107"/>
      <c r="C7" s="159">
        <v>2020</v>
      </c>
      <c r="D7" s="159">
        <v>2019</v>
      </c>
      <c r="E7" s="159">
        <v>2018</v>
      </c>
      <c r="F7" s="159">
        <v>2017</v>
      </c>
      <c r="G7" s="159">
        <v>2016</v>
      </c>
      <c r="H7" s="159">
        <v>2015</v>
      </c>
      <c r="I7" s="159">
        <v>2014</v>
      </c>
      <c r="J7" s="159">
        <v>2013</v>
      </c>
      <c r="K7" s="159">
        <v>2012</v>
      </c>
      <c r="L7" s="159">
        <v>2011</v>
      </c>
      <c r="M7" s="159">
        <v>2010</v>
      </c>
      <c r="N7" s="300"/>
      <c r="O7" s="300"/>
      <c r="P7" s="300"/>
      <c r="Q7" s="300"/>
      <c r="R7" s="300"/>
      <c r="S7" s="300"/>
      <c r="T7" s="300"/>
      <c r="U7" s="300"/>
      <c r="V7" s="375"/>
    </row>
    <row r="8" spans="2:23" ht="15" customHeight="1" thickBot="1">
      <c r="B8" s="106" t="s">
        <v>73</v>
      </c>
      <c r="C8" s="55">
        <v>1224</v>
      </c>
      <c r="D8" s="55">
        <v>1183</v>
      </c>
      <c r="E8" s="55">
        <v>1215</v>
      </c>
      <c r="F8" s="55">
        <v>1314</v>
      </c>
      <c r="G8" s="55">
        <v>1364</v>
      </c>
      <c r="H8" s="55">
        <v>1459</v>
      </c>
      <c r="I8" s="55">
        <v>1551</v>
      </c>
      <c r="J8" s="55">
        <v>1641</v>
      </c>
      <c r="K8" s="55">
        <v>1724</v>
      </c>
      <c r="L8" s="55">
        <v>1904</v>
      </c>
      <c r="M8" s="55">
        <v>1975</v>
      </c>
      <c r="N8" s="337"/>
      <c r="O8" s="337"/>
      <c r="P8" s="337"/>
      <c r="Q8" s="337"/>
      <c r="R8" s="337"/>
      <c r="S8" s="337"/>
      <c r="T8" s="337"/>
      <c r="U8" s="337"/>
      <c r="V8" s="375"/>
    </row>
    <row r="9" spans="2:23" ht="15" customHeight="1" thickBot="1">
      <c r="B9" s="106" t="s">
        <v>81</v>
      </c>
      <c r="C9" s="55">
        <v>743</v>
      </c>
      <c r="D9" s="55">
        <v>732</v>
      </c>
      <c r="E9" s="55">
        <v>746</v>
      </c>
      <c r="F9" s="55">
        <v>788</v>
      </c>
      <c r="G9" s="55">
        <v>830</v>
      </c>
      <c r="H9" s="55">
        <v>905</v>
      </c>
      <c r="I9" s="55">
        <v>922</v>
      </c>
      <c r="J9" s="55">
        <v>970</v>
      </c>
      <c r="K9" s="55">
        <v>1006</v>
      </c>
      <c r="L9" s="55">
        <v>1125</v>
      </c>
      <c r="M9" s="55">
        <v>1249</v>
      </c>
      <c r="N9" s="337"/>
      <c r="O9" s="337"/>
      <c r="P9" s="337"/>
      <c r="Q9" s="337"/>
      <c r="R9" s="337"/>
      <c r="S9" s="337"/>
      <c r="T9" s="337"/>
      <c r="U9" s="337"/>
      <c r="V9" s="375"/>
    </row>
    <row r="10" spans="2:23" ht="15" customHeight="1" thickBot="1">
      <c r="B10" s="106" t="s">
        <v>225</v>
      </c>
      <c r="C10" s="55">
        <v>773</v>
      </c>
      <c r="D10" s="55">
        <v>775</v>
      </c>
      <c r="E10" s="55">
        <v>807</v>
      </c>
      <c r="F10" s="55">
        <v>921</v>
      </c>
      <c r="G10" s="55">
        <v>996</v>
      </c>
      <c r="H10" s="55">
        <v>1068</v>
      </c>
      <c r="I10" s="55">
        <v>1142</v>
      </c>
      <c r="J10" s="55">
        <v>1187</v>
      </c>
      <c r="K10" s="55">
        <v>1149</v>
      </c>
      <c r="L10" s="55">
        <v>1162</v>
      </c>
      <c r="M10" s="55">
        <v>1087</v>
      </c>
      <c r="N10" s="337"/>
      <c r="O10" s="337"/>
      <c r="P10" s="337"/>
      <c r="Q10" s="337"/>
      <c r="R10" s="337"/>
      <c r="S10" s="337"/>
      <c r="T10" s="337"/>
      <c r="U10" s="337"/>
      <c r="V10" s="375"/>
    </row>
    <row r="11" spans="2:23" ht="15" customHeight="1" thickBot="1">
      <c r="B11" s="106" t="s">
        <v>226</v>
      </c>
      <c r="C11" s="55">
        <v>195</v>
      </c>
      <c r="D11" s="55">
        <v>202</v>
      </c>
      <c r="E11" s="55">
        <v>175</v>
      </c>
      <c r="F11" s="55">
        <v>210</v>
      </c>
      <c r="G11" s="55">
        <v>214</v>
      </c>
      <c r="H11" s="55">
        <v>349</v>
      </c>
      <c r="I11" s="55">
        <v>352</v>
      </c>
      <c r="J11" s="55">
        <v>355</v>
      </c>
      <c r="K11" s="55">
        <v>352</v>
      </c>
      <c r="L11" s="55">
        <v>348</v>
      </c>
      <c r="M11" s="55">
        <v>314</v>
      </c>
      <c r="N11" s="337"/>
      <c r="O11" s="337"/>
      <c r="P11" s="337"/>
      <c r="Q11" s="337"/>
      <c r="R11" s="337"/>
      <c r="S11" s="337"/>
      <c r="T11" s="337"/>
      <c r="U11" s="337"/>
      <c r="V11" s="375"/>
    </row>
    <row r="12" spans="2:23" ht="15" customHeight="1">
      <c r="B12" s="122" t="s">
        <v>93</v>
      </c>
      <c r="C12" s="266">
        <v>1314</v>
      </c>
      <c r="D12" s="266">
        <v>1306</v>
      </c>
      <c r="E12" s="266">
        <v>1363</v>
      </c>
      <c r="F12" s="266">
        <v>1648</v>
      </c>
      <c r="G12" s="266">
        <v>1903</v>
      </c>
      <c r="H12" s="266">
        <v>1995</v>
      </c>
      <c r="I12" s="266">
        <v>2207</v>
      </c>
      <c r="J12" s="266">
        <v>2235</v>
      </c>
      <c r="K12" s="266">
        <v>2141</v>
      </c>
      <c r="L12" s="266">
        <v>227</v>
      </c>
      <c r="M12" s="266">
        <v>2134</v>
      </c>
      <c r="N12" s="337"/>
      <c r="O12" s="337"/>
      <c r="P12" s="337"/>
      <c r="Q12" s="337"/>
      <c r="R12" s="337"/>
      <c r="S12" s="337"/>
      <c r="T12" s="337"/>
      <c r="U12" s="337"/>
      <c r="V12" s="375"/>
    </row>
    <row r="13" spans="2:23" ht="15" customHeight="1">
      <c r="B13" s="107" t="s">
        <v>72</v>
      </c>
      <c r="C13" s="154">
        <v>4249</v>
      </c>
      <c r="D13" s="154">
        <v>4244</v>
      </c>
      <c r="E13" s="154">
        <v>4353</v>
      </c>
      <c r="F13" s="154">
        <v>4936</v>
      </c>
      <c r="G13" s="154">
        <v>5365</v>
      </c>
      <c r="H13" s="154">
        <v>5831</v>
      </c>
      <c r="I13" s="154">
        <v>6222</v>
      </c>
      <c r="J13" s="154">
        <v>6430</v>
      </c>
      <c r="K13" s="154">
        <v>6372</v>
      </c>
      <c r="L13" s="154">
        <v>4766</v>
      </c>
      <c r="M13" s="154">
        <v>6759</v>
      </c>
      <c r="N13" s="1449"/>
      <c r="O13" s="1449"/>
      <c r="P13" s="1449"/>
      <c r="Q13" s="1449"/>
      <c r="R13" s="1449"/>
      <c r="S13" s="1449"/>
      <c r="T13" s="1449"/>
      <c r="U13" s="1449"/>
      <c r="V13" s="375"/>
    </row>
    <row r="14" spans="2:23" ht="15" customHeight="1">
      <c r="B14" s="48" t="s">
        <v>383</v>
      </c>
      <c r="C14" s="359">
        <v>7069</v>
      </c>
      <c r="D14" s="359">
        <v>6824</v>
      </c>
      <c r="E14" s="359">
        <v>6918</v>
      </c>
      <c r="F14" s="359">
        <v>7421</v>
      </c>
      <c r="G14" s="359">
        <v>7837</v>
      </c>
      <c r="H14" s="359">
        <v>8328</v>
      </c>
      <c r="I14" s="359">
        <v>8688</v>
      </c>
      <c r="J14" s="359">
        <v>9147</v>
      </c>
      <c r="K14" s="359">
        <v>9450</v>
      </c>
      <c r="L14" s="359">
        <v>10054</v>
      </c>
      <c r="M14" s="359">
        <v>10347</v>
      </c>
      <c r="N14" s="363"/>
      <c r="O14" s="363"/>
      <c r="P14" s="363"/>
      <c r="Q14" s="363"/>
      <c r="R14" s="363"/>
      <c r="S14" s="363"/>
      <c r="T14" s="363"/>
      <c r="U14" s="363"/>
      <c r="V14" s="375"/>
    </row>
    <row r="15" spans="2:23" ht="12" customHeight="1">
      <c r="B15" s="115" t="s">
        <v>227</v>
      </c>
    </row>
    <row r="17" spans="2:20" ht="15.75">
      <c r="B17" s="105" t="s">
        <v>228</v>
      </c>
      <c r="O17" s="152"/>
    </row>
    <row r="18" spans="2:20">
      <c r="B18" s="116" t="s">
        <v>158</v>
      </c>
      <c r="O18" s="152"/>
    </row>
    <row r="19" spans="2:20">
      <c r="B19" s="107"/>
      <c r="C19" s="159">
        <v>2021</v>
      </c>
      <c r="D19" s="159">
        <v>2020</v>
      </c>
      <c r="E19" s="159">
        <v>2019</v>
      </c>
      <c r="F19" s="159">
        <v>2018</v>
      </c>
      <c r="G19" s="159">
        <v>2017</v>
      </c>
      <c r="H19" s="159">
        <v>2016</v>
      </c>
      <c r="I19" s="159">
        <v>2015</v>
      </c>
      <c r="J19" s="159">
        <v>2014</v>
      </c>
      <c r="K19" s="159">
        <v>2013</v>
      </c>
      <c r="L19" s="159">
        <v>2012</v>
      </c>
      <c r="M19" s="159">
        <v>2011</v>
      </c>
      <c r="N19" s="300"/>
    </row>
    <row r="20" spans="2:20" ht="27" customHeight="1" thickBot="1">
      <c r="B20" s="61" t="s">
        <v>229</v>
      </c>
      <c r="C20" s="89">
        <v>2387</v>
      </c>
      <c r="D20" s="89">
        <v>2611</v>
      </c>
      <c r="E20" s="89">
        <v>2716</v>
      </c>
      <c r="F20" s="89">
        <v>2818</v>
      </c>
      <c r="G20" s="89">
        <v>2535</v>
      </c>
      <c r="H20" s="89">
        <v>2343</v>
      </c>
      <c r="I20" s="89">
        <v>2893</v>
      </c>
      <c r="J20" s="53">
        <v>2958</v>
      </c>
      <c r="K20" s="53">
        <v>2939</v>
      </c>
      <c r="L20" s="53">
        <v>3132</v>
      </c>
      <c r="M20" s="53">
        <v>3648</v>
      </c>
      <c r="N20" s="363"/>
    </row>
    <row r="21" spans="2:20">
      <c r="B21" s="280" t="s">
        <v>2415</v>
      </c>
    </row>
    <row r="24" spans="2:20" ht="15.75">
      <c r="B24" s="105" t="s">
        <v>73</v>
      </c>
    </row>
    <row r="25" spans="2:20">
      <c r="B25" s="116" t="s">
        <v>221</v>
      </c>
    </row>
    <row r="26" spans="2:20">
      <c r="B26" s="116"/>
      <c r="C26" s="107">
        <v>2020</v>
      </c>
      <c r="E26" s="107">
        <v>2019</v>
      </c>
      <c r="G26" s="107">
        <v>2018</v>
      </c>
      <c r="I26" s="107">
        <v>2017</v>
      </c>
      <c r="K26" s="107">
        <v>2016</v>
      </c>
      <c r="M26" s="107">
        <v>2015</v>
      </c>
      <c r="O26" s="107">
        <v>2014</v>
      </c>
      <c r="Q26" s="107">
        <v>2013</v>
      </c>
      <c r="S26" s="107">
        <v>2012</v>
      </c>
    </row>
    <row r="27" spans="2:20">
      <c r="B27" s="107"/>
      <c r="C27" s="159" t="s">
        <v>0</v>
      </c>
      <c r="D27" s="159" t="s">
        <v>230</v>
      </c>
      <c r="E27" s="159" t="s">
        <v>0</v>
      </c>
      <c r="F27" s="159" t="s">
        <v>230</v>
      </c>
      <c r="G27" s="159" t="s">
        <v>0</v>
      </c>
      <c r="H27" s="159" t="s">
        <v>230</v>
      </c>
      <c r="I27" s="159" t="s">
        <v>0</v>
      </c>
      <c r="J27" s="159" t="s">
        <v>230</v>
      </c>
      <c r="K27" s="159" t="s">
        <v>0</v>
      </c>
      <c r="L27" s="159" t="s">
        <v>230</v>
      </c>
      <c r="M27" s="159" t="s">
        <v>0</v>
      </c>
      <c r="N27" s="159" t="s">
        <v>230</v>
      </c>
      <c r="O27" s="159" t="s">
        <v>0</v>
      </c>
      <c r="P27" s="159" t="s">
        <v>230</v>
      </c>
      <c r="Q27" s="159" t="s">
        <v>0</v>
      </c>
      <c r="R27" s="159" t="s">
        <v>230</v>
      </c>
      <c r="S27" s="159" t="s">
        <v>0</v>
      </c>
      <c r="T27" s="159" t="s">
        <v>230</v>
      </c>
    </row>
    <row r="28" spans="2:20" ht="15.75" thickBot="1">
      <c r="B28" s="106" t="s">
        <v>134</v>
      </c>
      <c r="C28" s="72">
        <v>239</v>
      </c>
      <c r="D28" s="72">
        <v>101</v>
      </c>
      <c r="E28" s="72">
        <v>247</v>
      </c>
      <c r="F28" s="119">
        <v>105</v>
      </c>
      <c r="G28" s="119">
        <v>282</v>
      </c>
      <c r="H28" s="119">
        <v>123</v>
      </c>
      <c r="I28" s="119">
        <v>293</v>
      </c>
      <c r="J28" s="119">
        <v>118</v>
      </c>
      <c r="K28" s="119">
        <v>292</v>
      </c>
      <c r="L28" s="119">
        <v>150</v>
      </c>
      <c r="M28" s="119">
        <v>306</v>
      </c>
      <c r="N28" s="119">
        <v>144</v>
      </c>
      <c r="O28" s="119">
        <v>332</v>
      </c>
      <c r="P28" s="119">
        <v>177</v>
      </c>
      <c r="Q28" s="119">
        <v>353</v>
      </c>
      <c r="R28" s="119">
        <v>200</v>
      </c>
      <c r="S28" s="119">
        <v>377</v>
      </c>
      <c r="T28" s="119">
        <v>198</v>
      </c>
    </row>
    <row r="29" spans="2:20" ht="15.75" thickBot="1">
      <c r="B29" s="106" t="s">
        <v>136</v>
      </c>
      <c r="C29" s="72">
        <v>303</v>
      </c>
      <c r="D29" s="72">
        <v>112</v>
      </c>
      <c r="E29" s="72">
        <v>309</v>
      </c>
      <c r="F29" s="119">
        <v>134</v>
      </c>
      <c r="G29" s="119">
        <v>314</v>
      </c>
      <c r="H29" s="119">
        <v>126</v>
      </c>
      <c r="I29" s="119">
        <v>341</v>
      </c>
      <c r="J29" s="119">
        <v>131</v>
      </c>
      <c r="K29" s="119">
        <v>374</v>
      </c>
      <c r="L29" s="119">
        <v>156</v>
      </c>
      <c r="M29" s="119">
        <v>405</v>
      </c>
      <c r="N29" s="119">
        <v>174</v>
      </c>
      <c r="O29" s="119">
        <v>440</v>
      </c>
      <c r="P29" s="119">
        <v>199</v>
      </c>
      <c r="Q29" s="119">
        <v>489</v>
      </c>
      <c r="R29" s="119">
        <v>233</v>
      </c>
      <c r="S29" s="119">
        <v>527</v>
      </c>
      <c r="T29" s="119">
        <v>270</v>
      </c>
    </row>
    <row r="30" spans="2:20" ht="15.75" thickBot="1">
      <c r="B30" s="106" t="s">
        <v>135</v>
      </c>
      <c r="C30" s="72">
        <v>78</v>
      </c>
      <c r="D30" s="72">
        <v>14</v>
      </c>
      <c r="E30" s="72">
        <v>91</v>
      </c>
      <c r="F30" s="119">
        <v>17</v>
      </c>
      <c r="G30" s="119">
        <v>95</v>
      </c>
      <c r="H30" s="119">
        <v>18</v>
      </c>
      <c r="I30" s="119">
        <v>125</v>
      </c>
      <c r="J30" s="119">
        <v>20</v>
      </c>
      <c r="K30" s="119">
        <v>136</v>
      </c>
      <c r="L30" s="119">
        <v>27</v>
      </c>
      <c r="M30" s="119">
        <v>161</v>
      </c>
      <c r="N30" s="119">
        <v>29</v>
      </c>
      <c r="O30" s="119">
        <v>182</v>
      </c>
      <c r="P30" s="119">
        <v>33</v>
      </c>
      <c r="Q30" s="119">
        <v>178</v>
      </c>
      <c r="R30" s="119">
        <v>40</v>
      </c>
      <c r="S30" s="119">
        <v>192</v>
      </c>
      <c r="T30" s="119">
        <v>41</v>
      </c>
    </row>
    <row r="31" spans="2:20" ht="15.75" thickBot="1">
      <c r="B31" s="106" t="s">
        <v>138</v>
      </c>
      <c r="C31" s="72">
        <v>39</v>
      </c>
      <c r="D31" s="72">
        <v>22</v>
      </c>
      <c r="E31" s="72">
        <v>47</v>
      </c>
      <c r="F31" s="119">
        <v>22</v>
      </c>
      <c r="G31" s="119">
        <v>50</v>
      </c>
      <c r="H31" s="119">
        <v>24</v>
      </c>
      <c r="I31" s="119">
        <v>49</v>
      </c>
      <c r="J31" s="119">
        <v>26</v>
      </c>
      <c r="K31" s="119">
        <v>62</v>
      </c>
      <c r="L31" s="119">
        <v>35</v>
      </c>
      <c r="M31" s="119">
        <v>77</v>
      </c>
      <c r="N31" s="119">
        <v>41</v>
      </c>
      <c r="O31" s="119">
        <v>72</v>
      </c>
      <c r="P31" s="119">
        <v>43</v>
      </c>
      <c r="Q31" s="119">
        <v>82</v>
      </c>
      <c r="R31" s="119">
        <v>46</v>
      </c>
      <c r="S31" s="119">
        <v>82</v>
      </c>
      <c r="T31" s="119">
        <v>46</v>
      </c>
    </row>
    <row r="32" spans="2:20" ht="15.75" thickBot="1">
      <c r="B32" s="106" t="s">
        <v>160</v>
      </c>
      <c r="C32" s="72">
        <v>65</v>
      </c>
      <c r="D32" s="72">
        <v>12</v>
      </c>
      <c r="E32" s="72">
        <v>66</v>
      </c>
      <c r="F32" s="119">
        <v>12</v>
      </c>
      <c r="G32" s="119">
        <v>52</v>
      </c>
      <c r="H32" s="119">
        <v>8</v>
      </c>
      <c r="I32" s="119">
        <v>53</v>
      </c>
      <c r="J32" s="119">
        <v>9</v>
      </c>
      <c r="K32" s="119">
        <v>40</v>
      </c>
      <c r="L32" s="119">
        <v>8</v>
      </c>
      <c r="M32" s="119">
        <v>39</v>
      </c>
      <c r="N32" s="119">
        <v>3</v>
      </c>
      <c r="O32" s="119">
        <v>39</v>
      </c>
      <c r="P32" s="119">
        <v>4</v>
      </c>
      <c r="Q32" s="119">
        <v>42</v>
      </c>
      <c r="R32" s="119">
        <v>4</v>
      </c>
      <c r="S32" s="119">
        <v>52</v>
      </c>
      <c r="T32" s="119">
        <v>5</v>
      </c>
    </row>
    <row r="33" spans="2:20" ht="15.75" thickBot="1">
      <c r="B33" s="106" t="s">
        <v>137</v>
      </c>
      <c r="C33" s="72">
        <v>23</v>
      </c>
      <c r="D33" s="72">
        <v>15</v>
      </c>
      <c r="E33" s="72">
        <v>21</v>
      </c>
      <c r="F33" s="119">
        <v>18</v>
      </c>
      <c r="G33" s="119">
        <v>25</v>
      </c>
      <c r="H33" s="119">
        <v>22</v>
      </c>
      <c r="I33" s="119">
        <v>30</v>
      </c>
      <c r="J33" s="119">
        <v>23</v>
      </c>
      <c r="K33" s="119">
        <v>42</v>
      </c>
      <c r="L33" s="119">
        <v>34</v>
      </c>
      <c r="M33" s="119">
        <v>46</v>
      </c>
      <c r="N33" s="119">
        <v>38</v>
      </c>
      <c r="O33" s="119">
        <v>54</v>
      </c>
      <c r="P33" s="119">
        <v>42</v>
      </c>
      <c r="Q33" s="119">
        <v>60</v>
      </c>
      <c r="R33" s="119">
        <v>50</v>
      </c>
      <c r="S33" s="119">
        <v>68</v>
      </c>
      <c r="T33" s="119">
        <v>47</v>
      </c>
    </row>
    <row r="34" spans="2:20" ht="15.75" thickBot="1">
      <c r="B34" s="106" t="s">
        <v>231</v>
      </c>
      <c r="C34" s="72">
        <v>65</v>
      </c>
      <c r="D34" s="72">
        <v>20</v>
      </c>
      <c r="E34" s="72">
        <v>39</v>
      </c>
      <c r="F34" s="119">
        <v>28</v>
      </c>
      <c r="G34" s="119">
        <v>33</v>
      </c>
      <c r="H34" s="119">
        <v>22</v>
      </c>
      <c r="I34" s="119">
        <v>33</v>
      </c>
      <c r="J34" s="119">
        <v>21</v>
      </c>
      <c r="K34" s="119">
        <v>34</v>
      </c>
      <c r="L34" s="119">
        <v>15</v>
      </c>
      <c r="M34" s="119">
        <v>40</v>
      </c>
      <c r="N34" s="119">
        <v>25</v>
      </c>
      <c r="O34" s="119">
        <v>38</v>
      </c>
      <c r="P34" s="119">
        <v>35</v>
      </c>
      <c r="Q34" s="119">
        <v>35</v>
      </c>
      <c r="R34" s="119">
        <v>22</v>
      </c>
      <c r="S34" s="119">
        <v>37</v>
      </c>
      <c r="T34" s="119">
        <v>24</v>
      </c>
    </row>
    <row r="35" spans="2:20" ht="15.75" thickBot="1">
      <c r="B35" s="106" t="s">
        <v>232</v>
      </c>
      <c r="C35" s="72">
        <v>14</v>
      </c>
      <c r="D35" s="72">
        <v>3</v>
      </c>
      <c r="E35" s="72">
        <v>15</v>
      </c>
      <c r="F35" s="119">
        <v>4</v>
      </c>
      <c r="G35" s="119">
        <v>14</v>
      </c>
      <c r="H35" s="119">
        <v>4</v>
      </c>
      <c r="I35" s="119">
        <v>17</v>
      </c>
      <c r="J35" s="119">
        <v>5</v>
      </c>
      <c r="K35" s="119">
        <v>16</v>
      </c>
      <c r="L35" s="119">
        <v>3</v>
      </c>
      <c r="M35" s="119">
        <v>17</v>
      </c>
      <c r="N35" s="119">
        <v>3</v>
      </c>
      <c r="O35" s="119">
        <v>19</v>
      </c>
      <c r="P35" s="119">
        <v>4</v>
      </c>
      <c r="Q35" s="119">
        <v>21</v>
      </c>
      <c r="R35" s="119">
        <v>4</v>
      </c>
      <c r="S35" s="119">
        <v>23</v>
      </c>
      <c r="T35" s="119">
        <v>5</v>
      </c>
    </row>
    <row r="36" spans="2:20" ht="15.75" thickBot="1">
      <c r="B36" s="106" t="s">
        <v>233</v>
      </c>
      <c r="C36" s="72">
        <v>9</v>
      </c>
      <c r="D36" s="72">
        <v>5</v>
      </c>
      <c r="E36" s="119">
        <v>14</v>
      </c>
      <c r="F36" s="119">
        <v>7</v>
      </c>
      <c r="G36" s="119">
        <v>14</v>
      </c>
      <c r="H36" s="119">
        <v>7</v>
      </c>
      <c r="I36" s="119">
        <v>14</v>
      </c>
      <c r="J36" s="119">
        <v>8</v>
      </c>
      <c r="K36" s="119">
        <v>20</v>
      </c>
      <c r="L36" s="119">
        <v>14</v>
      </c>
      <c r="M36" s="119">
        <v>21</v>
      </c>
      <c r="N36" s="119">
        <v>14</v>
      </c>
      <c r="O36" s="119">
        <v>26</v>
      </c>
      <c r="P36" s="119">
        <v>19</v>
      </c>
      <c r="Q36" s="119">
        <v>27</v>
      </c>
      <c r="R36" s="119">
        <v>19</v>
      </c>
      <c r="S36" s="119">
        <v>24</v>
      </c>
      <c r="T36" s="119">
        <v>19</v>
      </c>
    </row>
    <row r="37" spans="2:20" ht="15.75" thickBot="1">
      <c r="B37" s="106" t="s">
        <v>217</v>
      </c>
      <c r="C37" s="72">
        <v>12</v>
      </c>
      <c r="D37" s="72">
        <v>2</v>
      </c>
      <c r="E37" s="119">
        <v>12</v>
      </c>
      <c r="F37" s="119">
        <v>2</v>
      </c>
      <c r="G37" s="119">
        <v>13</v>
      </c>
      <c r="H37" s="119">
        <v>2</v>
      </c>
      <c r="I37" s="119">
        <v>17</v>
      </c>
      <c r="J37" s="119">
        <v>3</v>
      </c>
      <c r="K37" s="119">
        <v>12</v>
      </c>
      <c r="L37" s="119">
        <v>2</v>
      </c>
      <c r="M37" s="119">
        <v>12</v>
      </c>
      <c r="N37" s="119">
        <v>2</v>
      </c>
      <c r="O37" s="119">
        <v>11</v>
      </c>
      <c r="P37" s="119">
        <v>2</v>
      </c>
      <c r="Q37" s="119">
        <v>12</v>
      </c>
      <c r="R37" s="119">
        <v>2</v>
      </c>
      <c r="S37" s="119">
        <v>10</v>
      </c>
      <c r="T37" s="119">
        <v>2</v>
      </c>
    </row>
    <row r="38" spans="2:20" ht="15.75" thickBot="1">
      <c r="B38" s="106" t="s">
        <v>194</v>
      </c>
      <c r="C38" s="72">
        <v>8</v>
      </c>
      <c r="D38" s="72">
        <v>2</v>
      </c>
      <c r="E38" s="119">
        <v>8</v>
      </c>
      <c r="F38" s="119">
        <v>2</v>
      </c>
      <c r="G38" s="119">
        <v>7</v>
      </c>
      <c r="H38" s="119">
        <v>2</v>
      </c>
      <c r="I38" s="119">
        <v>9</v>
      </c>
      <c r="J38" s="119">
        <v>2</v>
      </c>
      <c r="K38" s="119">
        <v>10</v>
      </c>
      <c r="L38" s="119">
        <v>2</v>
      </c>
      <c r="M38" s="119">
        <v>13</v>
      </c>
      <c r="N38" s="119">
        <v>2</v>
      </c>
      <c r="O38" s="119">
        <v>13</v>
      </c>
      <c r="P38" s="119">
        <v>2</v>
      </c>
      <c r="Q38" s="119">
        <v>12</v>
      </c>
      <c r="R38" s="119">
        <v>4</v>
      </c>
      <c r="S38" s="119">
        <v>14</v>
      </c>
      <c r="T38" s="119">
        <v>6</v>
      </c>
    </row>
    <row r="39" spans="2:20" ht="15.75" thickBot="1">
      <c r="B39" s="106" t="s">
        <v>234</v>
      </c>
      <c r="C39" s="72">
        <v>21</v>
      </c>
      <c r="D39" s="72">
        <v>5</v>
      </c>
      <c r="E39" s="119">
        <v>21</v>
      </c>
      <c r="F39" s="119">
        <v>5</v>
      </c>
      <c r="G39" s="119">
        <v>20</v>
      </c>
      <c r="H39" s="119">
        <v>5</v>
      </c>
      <c r="I39" s="119">
        <v>18</v>
      </c>
      <c r="J39" s="119">
        <v>4</v>
      </c>
      <c r="K39" s="119">
        <v>17</v>
      </c>
      <c r="L39" s="119">
        <v>4</v>
      </c>
      <c r="M39" s="119">
        <v>19</v>
      </c>
      <c r="N39" s="119">
        <v>4</v>
      </c>
      <c r="O39" s="119">
        <v>23</v>
      </c>
      <c r="P39" s="119">
        <v>8</v>
      </c>
      <c r="Q39" s="119">
        <v>23</v>
      </c>
      <c r="R39" s="119">
        <v>8</v>
      </c>
      <c r="S39" s="119">
        <v>14</v>
      </c>
      <c r="T39" s="119">
        <v>6</v>
      </c>
    </row>
    <row r="40" spans="2:20" ht="15.75" thickBot="1">
      <c r="B40" s="106" t="s">
        <v>235</v>
      </c>
      <c r="C40" s="72">
        <v>2</v>
      </c>
      <c r="D40" s="72">
        <v>1</v>
      </c>
      <c r="E40" s="119">
        <v>1</v>
      </c>
      <c r="F40" s="119">
        <v>1</v>
      </c>
      <c r="G40" s="119">
        <v>2</v>
      </c>
      <c r="H40" s="119">
        <v>1</v>
      </c>
      <c r="I40" s="119">
        <v>3</v>
      </c>
      <c r="J40" s="119">
        <v>1</v>
      </c>
      <c r="K40" s="119">
        <v>4</v>
      </c>
      <c r="L40" s="119">
        <v>2</v>
      </c>
      <c r="M40" s="119">
        <v>4</v>
      </c>
      <c r="N40" s="119">
        <v>2</v>
      </c>
      <c r="O40" s="119">
        <v>5</v>
      </c>
      <c r="P40" s="119">
        <v>1</v>
      </c>
      <c r="Q40" s="119">
        <v>5</v>
      </c>
      <c r="R40" s="119">
        <v>1</v>
      </c>
      <c r="S40" s="119">
        <v>5</v>
      </c>
      <c r="T40" s="119">
        <v>2</v>
      </c>
    </row>
    <row r="41" spans="2:20" ht="15.75" thickBot="1">
      <c r="B41" s="106" t="s">
        <v>236</v>
      </c>
      <c r="C41" s="72">
        <v>4</v>
      </c>
      <c r="D41" s="72">
        <v>1</v>
      </c>
      <c r="E41" s="119">
        <v>4</v>
      </c>
      <c r="F41" s="119">
        <v>1</v>
      </c>
      <c r="G41" s="119">
        <v>4</v>
      </c>
      <c r="H41" s="119">
        <v>1</v>
      </c>
      <c r="I41" s="119">
        <v>4</v>
      </c>
      <c r="J41" s="119">
        <v>1</v>
      </c>
      <c r="K41" s="119">
        <v>8</v>
      </c>
      <c r="L41" s="119">
        <v>1</v>
      </c>
      <c r="M41" s="119">
        <v>9</v>
      </c>
      <c r="N41" s="119">
        <v>1</v>
      </c>
      <c r="O41" s="119">
        <v>10</v>
      </c>
      <c r="P41" s="119">
        <v>1</v>
      </c>
      <c r="Q41" s="119">
        <v>10</v>
      </c>
      <c r="R41" s="119">
        <v>1</v>
      </c>
      <c r="S41" s="119">
        <v>10</v>
      </c>
      <c r="T41" s="119">
        <v>1</v>
      </c>
    </row>
    <row r="42" spans="2:20" ht="15.75" thickBot="1">
      <c r="B42" s="106" t="s">
        <v>237</v>
      </c>
      <c r="C42" s="72">
        <v>11</v>
      </c>
      <c r="D42" s="72">
        <v>5</v>
      </c>
      <c r="E42" s="119">
        <v>8</v>
      </c>
      <c r="F42" s="119">
        <v>4</v>
      </c>
      <c r="G42" s="119">
        <v>5</v>
      </c>
      <c r="H42" s="119">
        <v>7</v>
      </c>
      <c r="I42" s="119">
        <v>6</v>
      </c>
      <c r="J42" s="119">
        <v>4</v>
      </c>
      <c r="K42" s="119">
        <v>6</v>
      </c>
      <c r="L42" s="119">
        <v>4</v>
      </c>
      <c r="M42" s="119">
        <v>5</v>
      </c>
      <c r="N42" s="119">
        <v>2</v>
      </c>
      <c r="O42" s="119">
        <v>8</v>
      </c>
      <c r="P42" s="119">
        <v>4</v>
      </c>
      <c r="Q42" s="119">
        <v>8</v>
      </c>
      <c r="R42" s="119">
        <v>5</v>
      </c>
      <c r="S42" s="119">
        <v>6</v>
      </c>
      <c r="T42" s="119">
        <v>4</v>
      </c>
    </row>
    <row r="43" spans="2:20" ht="15.75" thickBot="1">
      <c r="B43" s="106" t="s">
        <v>238</v>
      </c>
      <c r="C43" s="72">
        <v>7</v>
      </c>
      <c r="D43" s="72">
        <v>2</v>
      </c>
      <c r="E43" s="119">
        <v>7</v>
      </c>
      <c r="F43" s="119">
        <v>2</v>
      </c>
      <c r="G43" s="119">
        <v>8</v>
      </c>
      <c r="H43" s="119">
        <v>2</v>
      </c>
      <c r="I43" s="119">
        <v>7</v>
      </c>
      <c r="J43" s="119">
        <v>2</v>
      </c>
      <c r="K43" s="119">
        <v>6</v>
      </c>
      <c r="L43" s="119">
        <v>0</v>
      </c>
      <c r="M43" s="119">
        <v>7</v>
      </c>
      <c r="N43" s="119">
        <v>1</v>
      </c>
      <c r="O43" s="119">
        <v>8</v>
      </c>
      <c r="P43" s="119">
        <v>1</v>
      </c>
      <c r="Q43" s="119">
        <v>8</v>
      </c>
      <c r="R43" s="119">
        <v>1</v>
      </c>
      <c r="S43" s="119">
        <v>7</v>
      </c>
      <c r="T43" s="119">
        <v>0</v>
      </c>
    </row>
    <row r="44" spans="2:20" ht="15.75" thickBot="1">
      <c r="B44" s="106" t="s">
        <v>239</v>
      </c>
      <c r="C44" s="72">
        <v>7</v>
      </c>
      <c r="D44" s="72">
        <v>1</v>
      </c>
      <c r="E44" s="119">
        <v>5</v>
      </c>
      <c r="F44" s="119">
        <v>1</v>
      </c>
      <c r="G44" s="119">
        <v>5</v>
      </c>
      <c r="H44" s="119">
        <v>1</v>
      </c>
      <c r="I44" s="119">
        <v>3</v>
      </c>
      <c r="J44" s="119">
        <v>0</v>
      </c>
      <c r="K44" s="119">
        <v>3</v>
      </c>
      <c r="L44" s="119">
        <v>1</v>
      </c>
      <c r="M44" s="119">
        <v>3</v>
      </c>
      <c r="N44" s="119">
        <v>1</v>
      </c>
      <c r="O44" s="119">
        <v>4</v>
      </c>
      <c r="P44" s="119">
        <v>1</v>
      </c>
      <c r="Q44" s="119">
        <v>5</v>
      </c>
      <c r="R44" s="119">
        <v>1</v>
      </c>
      <c r="S44" s="119">
        <v>4</v>
      </c>
      <c r="T44" s="119">
        <v>1</v>
      </c>
    </row>
    <row r="45" spans="2:20" ht="15.75" thickBot="1">
      <c r="B45" s="106" t="s">
        <v>240</v>
      </c>
      <c r="C45" s="72">
        <v>21</v>
      </c>
      <c r="D45" s="72">
        <v>3</v>
      </c>
      <c r="E45" s="119">
        <v>18</v>
      </c>
      <c r="F45" s="119">
        <v>3</v>
      </c>
      <c r="G45" s="119">
        <v>17</v>
      </c>
      <c r="H45" s="119">
        <v>4</v>
      </c>
      <c r="I45" s="119">
        <v>26</v>
      </c>
      <c r="J45" s="119">
        <v>4</v>
      </c>
      <c r="K45" s="119">
        <v>22</v>
      </c>
      <c r="L45" s="119">
        <v>3</v>
      </c>
      <c r="M45" s="119">
        <v>21</v>
      </c>
      <c r="N45" s="119">
        <v>4</v>
      </c>
      <c r="O45" s="119">
        <v>19</v>
      </c>
      <c r="P45" s="119">
        <v>5</v>
      </c>
      <c r="Q45" s="119">
        <v>18</v>
      </c>
      <c r="R45" s="119">
        <v>4</v>
      </c>
      <c r="S45" s="119">
        <v>18</v>
      </c>
      <c r="T45" s="119">
        <v>4</v>
      </c>
    </row>
    <row r="46" spans="2:20" ht="15.75" thickBot="1">
      <c r="B46" s="106" t="s">
        <v>222</v>
      </c>
      <c r="C46" s="72">
        <v>12</v>
      </c>
      <c r="D46" s="72">
        <v>5</v>
      </c>
      <c r="E46" s="119">
        <v>13</v>
      </c>
      <c r="F46" s="119">
        <v>5</v>
      </c>
      <c r="G46" s="119">
        <v>13</v>
      </c>
      <c r="H46" s="119">
        <v>5</v>
      </c>
      <c r="I46" s="119">
        <v>13</v>
      </c>
      <c r="J46" s="119">
        <v>7</v>
      </c>
      <c r="K46" s="119">
        <v>15</v>
      </c>
      <c r="L46" s="119">
        <v>5</v>
      </c>
      <c r="M46" s="119">
        <v>15</v>
      </c>
      <c r="N46" s="119">
        <v>6</v>
      </c>
      <c r="O46" s="119">
        <v>13</v>
      </c>
      <c r="P46" s="119">
        <v>5</v>
      </c>
      <c r="Q46" s="119">
        <v>12</v>
      </c>
      <c r="R46" s="119">
        <v>5</v>
      </c>
      <c r="S46" s="119">
        <v>11</v>
      </c>
      <c r="T46" s="119">
        <v>7</v>
      </c>
    </row>
    <row r="47" spans="2:20" ht="15.75" thickBot="1">
      <c r="B47" s="106" t="s">
        <v>241</v>
      </c>
      <c r="C47" s="72">
        <v>2</v>
      </c>
      <c r="D47" s="72">
        <v>0</v>
      </c>
      <c r="E47" s="119">
        <v>1</v>
      </c>
      <c r="F47" s="175">
        <v>0</v>
      </c>
      <c r="G47" s="119">
        <v>1</v>
      </c>
      <c r="H47" s="175">
        <v>0</v>
      </c>
      <c r="I47" s="119">
        <v>1</v>
      </c>
      <c r="J47" s="175">
        <v>0</v>
      </c>
      <c r="K47" s="119">
        <v>1</v>
      </c>
      <c r="L47" s="175">
        <v>0</v>
      </c>
      <c r="M47" s="119">
        <v>1</v>
      </c>
      <c r="N47" s="175">
        <v>0</v>
      </c>
      <c r="O47" s="119">
        <v>1</v>
      </c>
      <c r="P47" s="175">
        <v>0</v>
      </c>
      <c r="Q47" s="119">
        <v>1</v>
      </c>
      <c r="R47" s="175">
        <v>0</v>
      </c>
      <c r="S47" s="119">
        <v>2</v>
      </c>
      <c r="T47" s="175">
        <v>0</v>
      </c>
    </row>
    <row r="48" spans="2:20" ht="15.75" thickBot="1">
      <c r="B48" s="106" t="s">
        <v>242</v>
      </c>
      <c r="C48" s="72">
        <v>2</v>
      </c>
      <c r="D48" s="72">
        <v>0</v>
      </c>
      <c r="E48" s="119">
        <v>2</v>
      </c>
      <c r="F48" s="175">
        <v>0</v>
      </c>
      <c r="G48" s="119">
        <v>2</v>
      </c>
      <c r="H48" s="175">
        <v>0</v>
      </c>
      <c r="I48" s="119">
        <v>2</v>
      </c>
      <c r="J48" s="175">
        <v>0</v>
      </c>
      <c r="K48" s="119">
        <v>2</v>
      </c>
      <c r="L48" s="175">
        <v>0</v>
      </c>
      <c r="M48" s="119">
        <v>3</v>
      </c>
      <c r="N48" s="175">
        <v>0</v>
      </c>
      <c r="O48" s="119">
        <v>3</v>
      </c>
      <c r="P48" s="175">
        <v>0</v>
      </c>
      <c r="Q48" s="119">
        <v>4</v>
      </c>
      <c r="R48" s="175">
        <v>0</v>
      </c>
      <c r="S48" s="119">
        <v>5</v>
      </c>
      <c r="T48" s="175">
        <v>0</v>
      </c>
    </row>
    <row r="49" spans="2:20" ht="15.75" thickBot="1">
      <c r="B49" s="106" t="s">
        <v>243</v>
      </c>
      <c r="C49" s="72">
        <v>0</v>
      </c>
      <c r="D49" s="72">
        <v>0</v>
      </c>
      <c r="E49" s="119">
        <v>0</v>
      </c>
      <c r="F49" s="175">
        <v>0</v>
      </c>
      <c r="G49" s="119">
        <v>0</v>
      </c>
      <c r="H49" s="175">
        <v>0</v>
      </c>
      <c r="I49" s="119">
        <v>0</v>
      </c>
      <c r="J49" s="175">
        <v>0</v>
      </c>
      <c r="K49" s="119">
        <v>1</v>
      </c>
      <c r="L49" s="175">
        <v>0</v>
      </c>
      <c r="M49" s="119">
        <v>3</v>
      </c>
      <c r="N49" s="175">
        <v>0</v>
      </c>
      <c r="O49" s="119">
        <v>2</v>
      </c>
      <c r="P49" s="175">
        <v>0</v>
      </c>
      <c r="Q49" s="119">
        <v>7</v>
      </c>
      <c r="R49" s="175">
        <v>0</v>
      </c>
      <c r="S49" s="119">
        <v>6</v>
      </c>
      <c r="T49" s="175">
        <v>0</v>
      </c>
    </row>
    <row r="50" spans="2:20" ht="15.75" thickBot="1">
      <c r="B50" s="106" t="s">
        <v>244</v>
      </c>
      <c r="C50" s="72">
        <v>5</v>
      </c>
      <c r="D50" s="72">
        <v>0</v>
      </c>
      <c r="E50" s="119">
        <v>3</v>
      </c>
      <c r="F50" s="175">
        <v>1</v>
      </c>
      <c r="G50" s="119">
        <v>4</v>
      </c>
      <c r="H50" s="175">
        <v>1</v>
      </c>
      <c r="I50" s="119">
        <v>4</v>
      </c>
      <c r="J50" s="175">
        <v>1</v>
      </c>
      <c r="K50" s="119">
        <v>3</v>
      </c>
      <c r="L50" s="175">
        <v>1</v>
      </c>
      <c r="M50" s="119">
        <v>2</v>
      </c>
      <c r="N50" s="175">
        <v>0</v>
      </c>
      <c r="O50" s="119">
        <v>3</v>
      </c>
      <c r="P50" s="175">
        <v>0</v>
      </c>
      <c r="Q50" s="119">
        <v>3</v>
      </c>
      <c r="R50" s="175">
        <v>0</v>
      </c>
      <c r="S50" s="119">
        <v>3</v>
      </c>
      <c r="T50" s="175">
        <v>0</v>
      </c>
    </row>
    <row r="51" spans="2:20">
      <c r="B51" s="122" t="s">
        <v>150</v>
      </c>
      <c r="C51" s="358">
        <v>228</v>
      </c>
      <c r="D51" s="70">
        <v>33</v>
      </c>
      <c r="E51" s="70">
        <v>203</v>
      </c>
      <c r="F51" s="177">
        <v>31</v>
      </c>
      <c r="G51" s="176">
        <v>134</v>
      </c>
      <c r="H51" s="177">
        <v>39</v>
      </c>
      <c r="I51" s="176">
        <v>192</v>
      </c>
      <c r="J51" s="177">
        <v>41</v>
      </c>
      <c r="K51" s="176">
        <v>188</v>
      </c>
      <c r="L51" s="177">
        <v>38</v>
      </c>
      <c r="M51" s="176">
        <v>173</v>
      </c>
      <c r="N51" s="177">
        <v>33</v>
      </c>
      <c r="O51" s="176">
        <v>155</v>
      </c>
      <c r="P51" s="177">
        <v>26</v>
      </c>
      <c r="Q51" s="176">
        <v>168</v>
      </c>
      <c r="R51" s="177">
        <v>26</v>
      </c>
      <c r="S51" s="176">
        <v>227</v>
      </c>
      <c r="T51" s="177">
        <v>0</v>
      </c>
    </row>
    <row r="52" spans="2:20">
      <c r="B52" s="107" t="s">
        <v>72</v>
      </c>
      <c r="C52" s="107">
        <v>1224</v>
      </c>
      <c r="D52" s="107">
        <v>370</v>
      </c>
      <c r="E52" s="153">
        <v>1183</v>
      </c>
      <c r="F52" s="107">
        <v>415</v>
      </c>
      <c r="G52" s="153">
        <v>1215</v>
      </c>
      <c r="H52" s="107">
        <v>433</v>
      </c>
      <c r="I52" s="153">
        <v>1314</v>
      </c>
      <c r="J52" s="107">
        <v>440</v>
      </c>
      <c r="K52" s="153">
        <v>1364</v>
      </c>
      <c r="L52" s="107">
        <v>514</v>
      </c>
      <c r="M52" s="153">
        <v>1459</v>
      </c>
      <c r="N52" s="107">
        <v>540</v>
      </c>
      <c r="O52" s="153">
        <v>1551</v>
      </c>
      <c r="P52" s="107">
        <v>626</v>
      </c>
      <c r="Q52" s="153">
        <v>1641</v>
      </c>
      <c r="R52" s="107">
        <v>688</v>
      </c>
      <c r="S52" s="153">
        <v>1724</v>
      </c>
      <c r="T52" s="107">
        <v>726</v>
      </c>
    </row>
    <row r="53" spans="2:20">
      <c r="B53" s="115" t="s">
        <v>227</v>
      </c>
    </row>
    <row r="56" spans="2:20" ht="15.75">
      <c r="B56" s="105" t="s">
        <v>245</v>
      </c>
    </row>
    <row r="57" spans="2:20">
      <c r="B57" s="116" t="s">
        <v>6</v>
      </c>
    </row>
    <row r="58" spans="2:20">
      <c r="B58" s="107"/>
      <c r="C58" s="159">
        <v>2020</v>
      </c>
      <c r="D58" s="159">
        <v>2019</v>
      </c>
      <c r="E58" s="159">
        <v>2018</v>
      </c>
      <c r="F58" s="159">
        <v>2017</v>
      </c>
      <c r="G58" s="159">
        <v>2016</v>
      </c>
      <c r="H58" s="159">
        <v>2015</v>
      </c>
      <c r="I58" s="159">
        <v>2014</v>
      </c>
      <c r="J58" s="159">
        <v>2013</v>
      </c>
      <c r="K58" s="159">
        <v>2012</v>
      </c>
    </row>
    <row r="59" spans="2:20">
      <c r="B59" s="360" t="s">
        <v>73</v>
      </c>
      <c r="C59" s="361">
        <v>126</v>
      </c>
      <c r="D59" s="360">
        <v>132</v>
      </c>
      <c r="E59" s="362">
        <v>133</v>
      </c>
      <c r="F59" s="362">
        <v>136</v>
      </c>
      <c r="G59" s="362">
        <v>132</v>
      </c>
      <c r="H59" s="362">
        <v>162</v>
      </c>
      <c r="I59" s="362">
        <v>197</v>
      </c>
      <c r="J59" s="362">
        <v>195</v>
      </c>
      <c r="K59" s="362">
        <v>184.26428165007113</v>
      </c>
    </row>
    <row r="60" spans="2:20">
      <c r="B60" s="281" t="s">
        <v>246</v>
      </c>
      <c r="C60" s="107">
        <v>392</v>
      </c>
      <c r="D60" s="281">
        <v>385</v>
      </c>
      <c r="E60" s="211">
        <v>400</v>
      </c>
      <c r="F60" s="211">
        <v>421</v>
      </c>
      <c r="G60" s="211">
        <v>417</v>
      </c>
      <c r="H60" s="211">
        <v>471</v>
      </c>
      <c r="I60" s="211">
        <v>524</v>
      </c>
      <c r="J60" s="211">
        <v>548</v>
      </c>
      <c r="K60" s="211">
        <v>538.16243812233279</v>
      </c>
    </row>
    <row r="61" spans="2:20" ht="12" customHeight="1">
      <c r="B61" s="115" t="s">
        <v>227</v>
      </c>
    </row>
    <row r="63" spans="2:20">
      <c r="E63" s="1373"/>
      <c r="F63" s="1373"/>
    </row>
    <row r="64" spans="2:20">
      <c r="E64" s="1373"/>
      <c r="F64" s="1373"/>
    </row>
    <row r="65" spans="5:6">
      <c r="E65" s="1373"/>
      <c r="F65" s="1373"/>
    </row>
  </sheetData>
  <hyperlinks>
    <hyperlink ref="B21" r:id="rId1" location="SelectStatsBoxDiv" display="Source: Korean Statistical Information Service (KOSIS),Statistical Database, 2019"/>
  </hyperlinks>
  <pageMargins left="0.7" right="0.7" top="0.78740157499999996" bottom="0.78740157499999996" header="0.3" footer="0.3"/>
  <pageSetup paperSize="9" orientation="portrait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2:M22"/>
  <sheetViews>
    <sheetView showGridLines="0" zoomScaleNormal="100" workbookViewId="0">
      <selection activeCell="D30" sqref="D30"/>
    </sheetView>
  </sheetViews>
  <sheetFormatPr baseColWidth="10" defaultColWidth="10.85546875" defaultRowHeight="15"/>
  <cols>
    <col min="1" max="1" width="10.85546875" style="114"/>
    <col min="2" max="2" width="32.85546875" style="114" customWidth="1"/>
    <col min="3" max="16384" width="10.85546875" style="114"/>
  </cols>
  <sheetData>
    <row r="2" spans="2:9" ht="15.75">
      <c r="B2" s="105" t="s">
        <v>399</v>
      </c>
    </row>
    <row r="3" spans="2:9" ht="15.75">
      <c r="B3" s="105"/>
    </row>
    <row r="4" spans="2:9" ht="15.75">
      <c r="B4" s="105" t="s">
        <v>76</v>
      </c>
    </row>
    <row r="5" spans="2:9" ht="13.5" customHeight="1">
      <c r="B5" s="8" t="s">
        <v>558</v>
      </c>
    </row>
    <row r="6" spans="2:9">
      <c r="B6" s="14"/>
      <c r="C6" s="159">
        <v>2020</v>
      </c>
      <c r="D6" s="159">
        <v>2019</v>
      </c>
      <c r="E6" s="159">
        <v>2018</v>
      </c>
      <c r="F6" s="159">
        <v>2017</v>
      </c>
      <c r="G6" s="159">
        <v>2016</v>
      </c>
      <c r="H6" s="159">
        <v>2015</v>
      </c>
      <c r="I6" s="159">
        <v>2014</v>
      </c>
    </row>
    <row r="7" spans="2:9" ht="17.25" customHeight="1" thickBot="1">
      <c r="B7" s="106" t="s">
        <v>553</v>
      </c>
      <c r="C7" s="259">
        <v>2485</v>
      </c>
      <c r="D7" s="55">
        <v>2556</v>
      </c>
      <c r="E7" s="55">
        <v>2509</v>
      </c>
      <c r="F7" s="55">
        <v>2464</v>
      </c>
      <c r="G7" s="55">
        <v>2421</v>
      </c>
      <c r="H7" s="55">
        <v>2469</v>
      </c>
      <c r="I7" s="55">
        <v>2483</v>
      </c>
    </row>
    <row r="8" spans="2:9" ht="15.75" thickBot="1">
      <c r="B8" s="106" t="s">
        <v>554</v>
      </c>
      <c r="C8" s="259">
        <v>60</v>
      </c>
      <c r="D8" s="55">
        <v>62</v>
      </c>
      <c r="E8" s="55">
        <v>61</v>
      </c>
      <c r="F8" s="55">
        <v>60</v>
      </c>
      <c r="G8" s="55">
        <v>59</v>
      </c>
      <c r="H8" s="55">
        <v>60</v>
      </c>
      <c r="I8" s="55">
        <v>57</v>
      </c>
    </row>
    <row r="9" spans="2:9" ht="15.75" thickBot="1">
      <c r="B9" s="106" t="s">
        <v>555</v>
      </c>
      <c r="C9" s="259">
        <v>73</v>
      </c>
      <c r="D9" s="55">
        <v>76</v>
      </c>
      <c r="E9" s="55">
        <v>74</v>
      </c>
      <c r="F9" s="55">
        <v>73</v>
      </c>
      <c r="G9" s="55">
        <v>72</v>
      </c>
      <c r="H9" s="55">
        <v>74</v>
      </c>
      <c r="I9" s="55">
        <v>72</v>
      </c>
    </row>
    <row r="10" spans="2:9">
      <c r="B10" s="122" t="s">
        <v>556</v>
      </c>
      <c r="C10" s="314">
        <v>8</v>
      </c>
      <c r="D10" s="266">
        <v>8</v>
      </c>
      <c r="E10" s="266">
        <v>8</v>
      </c>
      <c r="F10" s="266">
        <v>8</v>
      </c>
      <c r="G10" s="266">
        <v>8</v>
      </c>
      <c r="H10" s="266">
        <v>8</v>
      </c>
      <c r="I10" s="266">
        <v>7</v>
      </c>
    </row>
    <row r="11" spans="2:9">
      <c r="B11" s="261" t="s">
        <v>72</v>
      </c>
      <c r="C11" s="260">
        <v>2627</v>
      </c>
      <c r="D11" s="260">
        <v>2702</v>
      </c>
      <c r="E11" s="260">
        <v>2652</v>
      </c>
      <c r="F11" s="260">
        <v>2605</v>
      </c>
      <c r="G11" s="260">
        <v>2559</v>
      </c>
      <c r="H11" s="260">
        <v>2610</v>
      </c>
      <c r="I11" s="260">
        <v>2619</v>
      </c>
    </row>
    <row r="12" spans="2:9">
      <c r="B12" s="1586" t="s">
        <v>2416</v>
      </c>
    </row>
    <row r="16" spans="2:9" ht="15.75">
      <c r="B16" s="105" t="s">
        <v>76</v>
      </c>
    </row>
    <row r="17" spans="2:13">
      <c r="B17" s="8" t="s">
        <v>557</v>
      </c>
    </row>
    <row r="18" spans="2:13" ht="15.75" customHeight="1">
      <c r="B18" s="348"/>
      <c r="C18" s="348">
        <v>2020</v>
      </c>
      <c r="D18" s="348">
        <v>2019</v>
      </c>
      <c r="E18" s="348">
        <v>2018</v>
      </c>
      <c r="F18" s="348">
        <v>2017</v>
      </c>
      <c r="G18" s="348">
        <v>2016</v>
      </c>
      <c r="H18" s="348">
        <v>2015</v>
      </c>
      <c r="I18" s="348">
        <v>2014</v>
      </c>
      <c r="J18" s="348">
        <v>2013</v>
      </c>
      <c r="K18" s="348">
        <v>2012</v>
      </c>
      <c r="L18" s="348">
        <v>2011</v>
      </c>
      <c r="M18" s="348">
        <v>2010</v>
      </c>
    </row>
    <row r="19" spans="2:13" ht="15.75" customHeight="1" thickBot="1">
      <c r="B19" s="61" t="s">
        <v>559</v>
      </c>
      <c r="C19" s="206">
        <v>2627</v>
      </c>
      <c r="D19" s="55">
        <v>2702</v>
      </c>
      <c r="E19" s="55">
        <v>2652</v>
      </c>
      <c r="F19" s="55">
        <v>2605</v>
      </c>
      <c r="G19" s="55">
        <v>2559</v>
      </c>
      <c r="H19" s="55">
        <v>2610</v>
      </c>
      <c r="I19" s="55">
        <v>2619</v>
      </c>
      <c r="J19" s="55">
        <v>2570</v>
      </c>
      <c r="K19" s="55">
        <v>2227</v>
      </c>
      <c r="L19" s="55">
        <v>2213</v>
      </c>
      <c r="M19" s="55">
        <v>2192</v>
      </c>
    </row>
    <row r="20" spans="2:13" ht="15.75" customHeight="1" thickBot="1">
      <c r="B20" s="317" t="s">
        <v>560</v>
      </c>
      <c r="C20" s="316">
        <v>402409</v>
      </c>
      <c r="D20" s="265">
        <v>528096</v>
      </c>
      <c r="E20" s="265">
        <v>518249</v>
      </c>
      <c r="F20" s="265">
        <v>509086</v>
      </c>
      <c r="G20" s="265">
        <v>500084</v>
      </c>
      <c r="H20" s="265">
        <v>510290</v>
      </c>
      <c r="I20" s="265">
        <v>498967</v>
      </c>
      <c r="J20" s="265">
        <v>484434</v>
      </c>
      <c r="K20" s="265">
        <v>419990</v>
      </c>
      <c r="L20" s="265">
        <v>417066</v>
      </c>
      <c r="M20" s="265">
        <v>414244</v>
      </c>
    </row>
    <row r="21" spans="2:13" ht="15.75" customHeight="1" thickBot="1">
      <c r="B21" s="317" t="s">
        <v>561</v>
      </c>
      <c r="C21" s="315">
        <v>267</v>
      </c>
      <c r="D21" s="265">
        <v>350</v>
      </c>
      <c r="E21" s="265">
        <v>343.76499999999999</v>
      </c>
      <c r="F21" s="265">
        <v>337.68700000000001</v>
      </c>
      <c r="G21" s="265">
        <v>331.71600000000001</v>
      </c>
      <c r="H21" s="265">
        <v>338.48500000000001</v>
      </c>
      <c r="I21" s="265">
        <v>330.97500000000002</v>
      </c>
      <c r="J21" s="265">
        <v>321.33499999999998</v>
      </c>
      <c r="K21" s="265">
        <v>257.89600000000002</v>
      </c>
      <c r="L21" s="265">
        <v>252.34899999999999</v>
      </c>
      <c r="M21" s="265">
        <v>255.511</v>
      </c>
    </row>
    <row r="22" spans="2:13">
      <c r="B22" s="1586" t="s">
        <v>2416</v>
      </c>
    </row>
  </sheetData>
  <hyperlinks>
    <hyperlink ref="B12" r:id="rId1"/>
    <hyperlink ref="B22" r:id="rId2"/>
  </hyperlinks>
  <pageMargins left="0.7" right="0.7" top="0.78740157499999996" bottom="0.78740157499999996" header="0.3" footer="0.3"/>
  <pageSetup paperSize="9" orientation="portrait" verticalDpi="300"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2:P58"/>
  <sheetViews>
    <sheetView showGridLines="0" zoomScale="98" zoomScaleNormal="98" workbookViewId="0">
      <selection activeCell="P24" sqref="P24"/>
    </sheetView>
  </sheetViews>
  <sheetFormatPr baseColWidth="10" defaultColWidth="11.42578125" defaultRowHeight="15"/>
  <cols>
    <col min="1" max="1" width="3.7109375" style="114" customWidth="1"/>
    <col min="2" max="2" width="25.28515625" style="114" customWidth="1"/>
    <col min="3" max="13" width="8.7109375" style="114" customWidth="1"/>
    <col min="14" max="16384" width="11.42578125" style="114"/>
  </cols>
  <sheetData>
    <row r="2" spans="2:16" ht="15" customHeight="1">
      <c r="B2" s="105" t="s">
        <v>247</v>
      </c>
    </row>
    <row r="3" spans="2:16" ht="15" customHeight="1">
      <c r="B3" s="105"/>
    </row>
    <row r="4" spans="2:16" ht="15" customHeight="1">
      <c r="B4" s="105" t="s">
        <v>155</v>
      </c>
    </row>
    <row r="5" spans="2:16" ht="15" customHeight="1">
      <c r="B5" s="116" t="s">
        <v>66</v>
      </c>
    </row>
    <row r="6" spans="2:16" ht="15" customHeight="1">
      <c r="B6" s="159"/>
      <c r="C6" s="159">
        <v>2021</v>
      </c>
      <c r="D6" s="159">
        <v>2020</v>
      </c>
      <c r="E6" s="159">
        <v>2019</v>
      </c>
      <c r="F6" s="159">
        <v>2018</v>
      </c>
      <c r="G6" s="159">
        <v>2017</v>
      </c>
      <c r="H6" s="159">
        <v>2016</v>
      </c>
      <c r="I6" s="159">
        <v>2015</v>
      </c>
      <c r="J6" s="159">
        <v>2014</v>
      </c>
      <c r="K6" s="159">
        <v>2013</v>
      </c>
      <c r="L6" s="159">
        <v>2012</v>
      </c>
      <c r="M6" s="159">
        <v>2011</v>
      </c>
    </row>
    <row r="7" spans="2:16" ht="15" customHeight="1" thickBot="1">
      <c r="B7" s="61" t="s">
        <v>356</v>
      </c>
      <c r="C7" s="207"/>
      <c r="D7" s="1505"/>
      <c r="E7" s="181"/>
      <c r="F7" s="181"/>
      <c r="G7" s="181"/>
      <c r="H7" s="181"/>
      <c r="I7" s="181"/>
      <c r="J7" s="72"/>
      <c r="K7" s="72"/>
      <c r="L7" s="72"/>
      <c r="M7" s="72"/>
    </row>
    <row r="8" spans="2:16" ht="15" customHeight="1" thickBot="1">
      <c r="B8" s="106" t="s">
        <v>134</v>
      </c>
      <c r="C8" s="259">
        <v>1176</v>
      </c>
      <c r="D8" s="318">
        <v>1173</v>
      </c>
      <c r="E8" s="318">
        <v>1028</v>
      </c>
      <c r="F8" s="55">
        <v>1132</v>
      </c>
      <c r="G8" s="55">
        <v>1127</v>
      </c>
      <c r="H8" s="55">
        <v>1121</v>
      </c>
      <c r="I8" s="55">
        <v>769</v>
      </c>
      <c r="J8" s="55">
        <v>794</v>
      </c>
      <c r="K8" s="55">
        <v>798</v>
      </c>
      <c r="L8" s="55">
        <v>712</v>
      </c>
      <c r="M8" s="55">
        <v>1488</v>
      </c>
    </row>
    <row r="9" spans="2:16" ht="15" customHeight="1" thickBot="1">
      <c r="B9" s="106" t="s">
        <v>135</v>
      </c>
      <c r="C9" s="346">
        <v>246</v>
      </c>
      <c r="D9" s="199">
        <v>175</v>
      </c>
      <c r="E9" s="199">
        <v>174</v>
      </c>
      <c r="F9" s="55">
        <v>143</v>
      </c>
      <c r="G9" s="55">
        <v>281</v>
      </c>
      <c r="H9" s="55">
        <v>251</v>
      </c>
      <c r="I9" s="55">
        <v>198</v>
      </c>
      <c r="J9" s="55">
        <v>195</v>
      </c>
      <c r="K9" s="55">
        <v>186</v>
      </c>
      <c r="L9" s="55">
        <v>145</v>
      </c>
      <c r="M9" s="55">
        <v>163</v>
      </c>
      <c r="P9" s="8"/>
    </row>
    <row r="10" spans="2:16" ht="15" customHeight="1" thickBot="1">
      <c r="B10" s="106" t="s">
        <v>137</v>
      </c>
      <c r="C10" s="346">
        <v>114</v>
      </c>
      <c r="D10" s="199">
        <v>114</v>
      </c>
      <c r="E10" s="199">
        <v>116</v>
      </c>
      <c r="F10" s="55">
        <v>110</v>
      </c>
      <c r="G10" s="55">
        <v>102</v>
      </c>
      <c r="H10" s="55">
        <v>96</v>
      </c>
      <c r="I10" s="55">
        <v>88</v>
      </c>
      <c r="J10" s="55">
        <v>91</v>
      </c>
      <c r="K10" s="55">
        <v>97</v>
      </c>
      <c r="L10" s="55">
        <v>87</v>
      </c>
      <c r="M10" s="55">
        <v>88</v>
      </c>
    </row>
    <row r="11" spans="2:16" ht="15" customHeight="1" thickBot="1">
      <c r="B11" s="106" t="s">
        <v>138</v>
      </c>
      <c r="C11" s="346" t="s">
        <v>79</v>
      </c>
      <c r="D11" s="199" t="s">
        <v>79</v>
      </c>
      <c r="E11" s="199">
        <v>20</v>
      </c>
      <c r="F11" s="55">
        <v>20</v>
      </c>
      <c r="G11" s="55">
        <v>19</v>
      </c>
      <c r="H11" s="55">
        <v>19</v>
      </c>
      <c r="I11" s="55">
        <v>4</v>
      </c>
      <c r="J11" s="55">
        <v>7</v>
      </c>
      <c r="K11" s="55">
        <v>5</v>
      </c>
      <c r="L11" s="55">
        <v>18</v>
      </c>
      <c r="M11" s="55">
        <v>17</v>
      </c>
    </row>
    <row r="12" spans="2:16" ht="15" customHeight="1" thickBot="1">
      <c r="B12" s="106" t="s">
        <v>209</v>
      </c>
      <c r="C12" s="346" t="s">
        <v>79</v>
      </c>
      <c r="D12" s="199" t="s">
        <v>79</v>
      </c>
      <c r="E12" s="199">
        <v>2</v>
      </c>
      <c r="F12" s="55">
        <v>13</v>
      </c>
      <c r="G12" s="55">
        <v>15</v>
      </c>
      <c r="H12" s="55">
        <v>14</v>
      </c>
      <c r="I12" s="55">
        <v>11</v>
      </c>
      <c r="J12" s="55">
        <v>11</v>
      </c>
      <c r="K12" s="55">
        <v>45</v>
      </c>
      <c r="L12" s="55">
        <v>61</v>
      </c>
      <c r="M12" s="55">
        <v>11</v>
      </c>
      <c r="P12" s="8"/>
    </row>
    <row r="13" spans="2:16" ht="15" customHeight="1" thickBot="1">
      <c r="B13" s="106" t="s">
        <v>136</v>
      </c>
      <c r="C13" s="346">
        <v>148</v>
      </c>
      <c r="D13" s="199">
        <v>140</v>
      </c>
      <c r="E13" s="199">
        <v>127</v>
      </c>
      <c r="F13" s="55">
        <v>113</v>
      </c>
      <c r="G13" s="55">
        <v>115</v>
      </c>
      <c r="H13" s="55">
        <v>113</v>
      </c>
      <c r="I13" s="55">
        <v>122</v>
      </c>
      <c r="J13" s="55">
        <v>121</v>
      </c>
      <c r="K13" s="55">
        <v>107</v>
      </c>
      <c r="L13" s="55">
        <v>102</v>
      </c>
      <c r="M13" s="55">
        <v>170</v>
      </c>
    </row>
    <row r="14" spans="2:16" ht="15" customHeight="1" thickBot="1">
      <c r="B14" s="61" t="s">
        <v>355</v>
      </c>
      <c r="C14" s="346"/>
      <c r="D14" s="199"/>
      <c r="E14" s="199"/>
      <c r="F14" s="55"/>
      <c r="G14" s="55"/>
      <c r="H14" s="55"/>
      <c r="I14" s="55"/>
      <c r="J14" s="55"/>
      <c r="K14" s="55"/>
      <c r="L14" s="55"/>
      <c r="M14" s="55"/>
    </row>
    <row r="15" spans="2:16" ht="15" customHeight="1" thickBot="1">
      <c r="B15" s="106" t="s">
        <v>139</v>
      </c>
      <c r="C15" s="346">
        <v>4156</v>
      </c>
      <c r="D15" s="199">
        <v>4558</v>
      </c>
      <c r="E15" s="199">
        <v>4638</v>
      </c>
      <c r="F15" s="55">
        <v>4668</v>
      </c>
      <c r="G15" s="55">
        <v>4606</v>
      </c>
      <c r="H15" s="55">
        <v>4580</v>
      </c>
      <c r="I15" s="55">
        <v>3983</v>
      </c>
      <c r="J15" s="55">
        <v>3927</v>
      </c>
      <c r="K15" s="55">
        <v>4088</v>
      </c>
      <c r="L15" s="55">
        <v>3806</v>
      </c>
      <c r="M15" s="55">
        <v>3715</v>
      </c>
    </row>
    <row r="16" spans="2:16" ht="15" customHeight="1" thickBot="1">
      <c r="B16" s="106" t="s">
        <v>136</v>
      </c>
      <c r="C16" s="346">
        <v>2629</v>
      </c>
      <c r="D16" s="199">
        <v>3063</v>
      </c>
      <c r="E16" s="199">
        <v>2552</v>
      </c>
      <c r="F16" s="55">
        <v>2569</v>
      </c>
      <c r="G16" s="55">
        <v>2650</v>
      </c>
      <c r="H16" s="55">
        <v>2656</v>
      </c>
      <c r="I16" s="55">
        <v>2343</v>
      </c>
      <c r="J16" s="55">
        <v>2492</v>
      </c>
      <c r="K16" s="55">
        <v>2564</v>
      </c>
      <c r="L16" s="55">
        <v>2365</v>
      </c>
      <c r="M16" s="55">
        <v>2310</v>
      </c>
    </row>
    <row r="17" spans="2:16" ht="15" customHeight="1" thickBot="1">
      <c r="B17" s="106" t="s">
        <v>160</v>
      </c>
      <c r="C17" s="346" t="s">
        <v>79</v>
      </c>
      <c r="D17" s="199" t="s">
        <v>79</v>
      </c>
      <c r="E17" s="199">
        <v>792</v>
      </c>
      <c r="F17" s="55">
        <v>610</v>
      </c>
      <c r="G17" s="55">
        <v>655</v>
      </c>
      <c r="H17" s="55">
        <v>605</v>
      </c>
      <c r="I17" s="55">
        <v>604</v>
      </c>
      <c r="J17" s="55">
        <v>559</v>
      </c>
      <c r="K17" s="55">
        <v>587</v>
      </c>
      <c r="L17" s="55">
        <v>586</v>
      </c>
      <c r="M17" s="55">
        <v>780</v>
      </c>
    </row>
    <row r="18" spans="2:16" ht="15" customHeight="1" thickBot="1">
      <c r="B18" s="106" t="s">
        <v>134</v>
      </c>
      <c r="C18" s="346">
        <v>575</v>
      </c>
      <c r="D18" s="199">
        <v>569</v>
      </c>
      <c r="E18" s="199">
        <v>729</v>
      </c>
      <c r="F18" s="55">
        <v>550</v>
      </c>
      <c r="G18" s="55">
        <v>619</v>
      </c>
      <c r="H18" s="55">
        <v>610</v>
      </c>
      <c r="I18" s="55">
        <v>616</v>
      </c>
      <c r="J18" s="55">
        <v>635</v>
      </c>
      <c r="K18" s="55">
        <v>662</v>
      </c>
      <c r="L18" s="55">
        <v>709</v>
      </c>
      <c r="M18" s="55">
        <v>788</v>
      </c>
    </row>
    <row r="19" spans="2:16" ht="15" customHeight="1" thickBot="1">
      <c r="B19" s="106" t="s">
        <v>138</v>
      </c>
      <c r="C19" s="346" t="s">
        <v>79</v>
      </c>
      <c r="D19" s="199" t="s">
        <v>79</v>
      </c>
      <c r="E19" s="199">
        <v>605</v>
      </c>
      <c r="F19" s="55">
        <v>620</v>
      </c>
      <c r="G19" s="55">
        <v>547</v>
      </c>
      <c r="H19" s="55">
        <v>447</v>
      </c>
      <c r="I19" s="55">
        <v>451</v>
      </c>
      <c r="J19" s="55">
        <v>454</v>
      </c>
      <c r="K19" s="55">
        <v>454</v>
      </c>
      <c r="L19" s="55">
        <v>447</v>
      </c>
      <c r="M19" s="55">
        <v>442</v>
      </c>
    </row>
    <row r="20" spans="2:16" ht="15" customHeight="1" thickBot="1">
      <c r="B20" s="106" t="s">
        <v>389</v>
      </c>
      <c r="C20" s="346" t="s">
        <v>79</v>
      </c>
      <c r="D20" s="199" t="s">
        <v>79</v>
      </c>
      <c r="E20" s="199">
        <v>652</v>
      </c>
      <c r="F20" s="55">
        <v>757</v>
      </c>
      <c r="G20" s="55">
        <v>708</v>
      </c>
      <c r="H20" s="55">
        <v>728</v>
      </c>
      <c r="I20" s="55">
        <v>363</v>
      </c>
      <c r="J20" s="55">
        <v>298</v>
      </c>
      <c r="K20" s="55">
        <v>262</v>
      </c>
      <c r="L20" s="55">
        <v>211</v>
      </c>
      <c r="M20" s="55">
        <v>562</v>
      </c>
    </row>
    <row r="21" spans="2:16" ht="15" customHeight="1" thickBot="1">
      <c r="B21" s="106" t="s">
        <v>248</v>
      </c>
      <c r="C21" s="346" t="s">
        <v>79</v>
      </c>
      <c r="D21" s="199" t="s">
        <v>79</v>
      </c>
      <c r="E21" s="199">
        <v>346</v>
      </c>
      <c r="F21" s="55">
        <v>366</v>
      </c>
      <c r="G21" s="55">
        <v>351</v>
      </c>
      <c r="H21" s="55">
        <v>369</v>
      </c>
      <c r="I21" s="55">
        <v>369</v>
      </c>
      <c r="J21" s="55">
        <v>282</v>
      </c>
      <c r="K21" s="55">
        <v>265</v>
      </c>
      <c r="L21" s="55">
        <v>276</v>
      </c>
      <c r="M21" s="55">
        <v>255</v>
      </c>
      <c r="P21" s="152"/>
    </row>
    <row r="22" spans="2:16" ht="15" customHeight="1" thickBot="1">
      <c r="B22" s="106" t="s">
        <v>149</v>
      </c>
      <c r="C22" s="346" t="s">
        <v>79</v>
      </c>
      <c r="D22" s="199" t="s">
        <v>79</v>
      </c>
      <c r="E22" s="199">
        <v>202</v>
      </c>
      <c r="F22" s="55">
        <v>232</v>
      </c>
      <c r="G22" s="55">
        <v>231</v>
      </c>
      <c r="H22" s="55">
        <v>205</v>
      </c>
      <c r="I22" s="55">
        <v>201</v>
      </c>
      <c r="J22" s="55">
        <v>225</v>
      </c>
      <c r="K22" s="55">
        <v>219</v>
      </c>
      <c r="L22" s="55">
        <v>208</v>
      </c>
      <c r="M22" s="55">
        <v>206</v>
      </c>
    </row>
    <row r="23" spans="2:16" ht="15" customHeight="1" thickBot="1">
      <c r="B23" s="106" t="s">
        <v>249</v>
      </c>
      <c r="C23" s="346" t="s">
        <v>79</v>
      </c>
      <c r="D23" s="199" t="s">
        <v>79</v>
      </c>
      <c r="E23" s="199">
        <v>362</v>
      </c>
      <c r="F23" s="55">
        <v>326</v>
      </c>
      <c r="G23" s="55">
        <v>348</v>
      </c>
      <c r="H23" s="55">
        <v>384</v>
      </c>
      <c r="I23" s="55">
        <v>141</v>
      </c>
      <c r="J23" s="55">
        <v>148</v>
      </c>
      <c r="K23" s="55">
        <v>159</v>
      </c>
      <c r="L23" s="55">
        <v>123</v>
      </c>
      <c r="M23" s="55">
        <v>222</v>
      </c>
    </row>
    <row r="24" spans="2:16" ht="15" customHeight="1" thickBot="1">
      <c r="B24" s="106" t="s">
        <v>241</v>
      </c>
      <c r="C24" s="346" t="s">
        <v>79</v>
      </c>
      <c r="D24" s="199" t="s">
        <v>79</v>
      </c>
      <c r="E24" s="199">
        <v>119</v>
      </c>
      <c r="F24" s="55">
        <v>36</v>
      </c>
      <c r="G24" s="55">
        <v>127</v>
      </c>
      <c r="H24" s="55">
        <v>125</v>
      </c>
      <c r="I24" s="55">
        <v>115</v>
      </c>
      <c r="J24" s="55">
        <v>113</v>
      </c>
      <c r="K24" s="55">
        <v>112</v>
      </c>
      <c r="L24" s="55">
        <v>110</v>
      </c>
      <c r="M24" s="55">
        <v>117</v>
      </c>
    </row>
    <row r="25" spans="2:16" ht="15" customHeight="1" thickBot="1">
      <c r="B25" s="106" t="s">
        <v>250</v>
      </c>
      <c r="C25" s="346" t="s">
        <v>79</v>
      </c>
      <c r="D25" s="199" t="s">
        <v>79</v>
      </c>
      <c r="E25" s="199">
        <v>100</v>
      </c>
      <c r="F25" s="55">
        <v>90</v>
      </c>
      <c r="G25" s="55">
        <v>159</v>
      </c>
      <c r="H25" s="55">
        <v>450</v>
      </c>
      <c r="I25" s="55">
        <v>96</v>
      </c>
      <c r="J25" s="55">
        <v>101</v>
      </c>
      <c r="K25" s="55">
        <v>99</v>
      </c>
      <c r="L25" s="55">
        <v>101</v>
      </c>
      <c r="M25" s="55">
        <v>205</v>
      </c>
    </row>
    <row r="26" spans="2:16" ht="15" customHeight="1" thickBot="1">
      <c r="B26" s="106" t="s">
        <v>252</v>
      </c>
      <c r="C26" s="346" t="s">
        <v>79</v>
      </c>
      <c r="D26" s="199" t="s">
        <v>79</v>
      </c>
      <c r="E26" s="199">
        <v>77</v>
      </c>
      <c r="F26" s="55">
        <v>75</v>
      </c>
      <c r="G26" s="55">
        <v>70</v>
      </c>
      <c r="H26" s="55">
        <v>69</v>
      </c>
      <c r="I26" s="55">
        <v>64</v>
      </c>
      <c r="J26" s="55">
        <v>67</v>
      </c>
      <c r="K26" s="55">
        <v>69</v>
      </c>
      <c r="L26" s="55">
        <v>67</v>
      </c>
      <c r="M26" s="55">
        <v>67</v>
      </c>
    </row>
    <row r="27" spans="2:16" ht="15" customHeight="1" thickBot="1">
      <c r="B27" s="106" t="s">
        <v>253</v>
      </c>
      <c r="C27" s="346" t="s">
        <v>79</v>
      </c>
      <c r="D27" s="199" t="s">
        <v>79</v>
      </c>
      <c r="E27" s="199">
        <v>61</v>
      </c>
      <c r="F27" s="55">
        <v>59</v>
      </c>
      <c r="G27" s="55">
        <v>59</v>
      </c>
      <c r="H27" s="55">
        <v>59</v>
      </c>
      <c r="I27" s="55">
        <v>59</v>
      </c>
      <c r="J27" s="55">
        <v>64</v>
      </c>
      <c r="K27" s="55">
        <v>64</v>
      </c>
      <c r="L27" s="55">
        <v>62</v>
      </c>
      <c r="M27" s="55">
        <v>62</v>
      </c>
    </row>
    <row r="28" spans="2:16" ht="15" customHeight="1" thickBot="1">
      <c r="B28" s="106" t="s">
        <v>254</v>
      </c>
      <c r="C28" s="346" t="s">
        <v>79</v>
      </c>
      <c r="D28" s="199" t="s">
        <v>79</v>
      </c>
      <c r="E28" s="199">
        <v>218</v>
      </c>
      <c r="F28" s="55">
        <v>274</v>
      </c>
      <c r="G28" s="55">
        <v>254</v>
      </c>
      <c r="H28" s="55">
        <v>180</v>
      </c>
      <c r="I28" s="55">
        <v>175</v>
      </c>
      <c r="J28" s="55">
        <v>97</v>
      </c>
      <c r="K28" s="55">
        <v>95</v>
      </c>
      <c r="L28" s="55">
        <v>57</v>
      </c>
      <c r="M28" s="55">
        <v>55</v>
      </c>
    </row>
    <row r="29" spans="2:16" ht="15" customHeight="1" thickBot="1">
      <c r="B29" s="61" t="s">
        <v>140</v>
      </c>
      <c r="C29" s="262"/>
      <c r="D29" s="319"/>
      <c r="E29" s="319"/>
      <c r="F29" s="55"/>
      <c r="G29" s="55"/>
      <c r="H29" s="55"/>
      <c r="I29" s="55"/>
      <c r="J29" s="55"/>
      <c r="K29" s="55"/>
      <c r="L29" s="55"/>
      <c r="M29" s="263"/>
    </row>
    <row r="30" spans="2:16" ht="15" customHeight="1" thickBot="1">
      <c r="B30" s="106" t="s">
        <v>255</v>
      </c>
      <c r="C30" s="346" t="s">
        <v>79</v>
      </c>
      <c r="D30" s="199" t="s">
        <v>79</v>
      </c>
      <c r="E30" s="199">
        <v>1577</v>
      </c>
      <c r="F30" s="55">
        <v>1591</v>
      </c>
      <c r="G30" s="55">
        <v>1592</v>
      </c>
      <c r="H30" s="55">
        <v>1607</v>
      </c>
      <c r="I30" s="55">
        <v>1620</v>
      </c>
      <c r="J30" s="55">
        <v>1533</v>
      </c>
      <c r="K30" s="55">
        <v>1497</v>
      </c>
      <c r="L30" s="55">
        <v>1498</v>
      </c>
      <c r="M30" s="55">
        <v>1484</v>
      </c>
    </row>
    <row r="31" spans="2:16" ht="15" customHeight="1" thickBot="1">
      <c r="B31" s="106" t="s">
        <v>256</v>
      </c>
      <c r="C31" s="346" t="s">
        <v>79</v>
      </c>
      <c r="D31" s="199" t="s">
        <v>79</v>
      </c>
      <c r="E31" s="199">
        <v>80</v>
      </c>
      <c r="F31" s="55">
        <v>49</v>
      </c>
      <c r="G31" s="55">
        <v>51</v>
      </c>
      <c r="H31" s="55">
        <v>79</v>
      </c>
      <c r="I31" s="55">
        <v>52</v>
      </c>
      <c r="J31" s="55">
        <v>32</v>
      </c>
      <c r="K31" s="55">
        <v>32</v>
      </c>
      <c r="L31" s="55">
        <v>85</v>
      </c>
      <c r="M31" s="55">
        <v>63</v>
      </c>
      <c r="O31" s="8"/>
    </row>
    <row r="32" spans="2:16" ht="15" customHeight="1">
      <c r="B32" s="115"/>
      <c r="C32" s="20"/>
      <c r="D32" s="20"/>
      <c r="E32" s="20"/>
      <c r="F32" s="20"/>
      <c r="G32" s="20"/>
      <c r="H32" s="20"/>
      <c r="I32" s="20"/>
      <c r="J32" s="20"/>
      <c r="K32" s="200"/>
      <c r="L32" s="200"/>
      <c r="M32" s="200"/>
    </row>
    <row r="33" spans="2:15" ht="15" customHeight="1">
      <c r="B33" s="101" t="s">
        <v>257</v>
      </c>
    </row>
    <row r="34" spans="2:15" ht="15" customHeight="1">
      <c r="B34" s="18" t="s">
        <v>158</v>
      </c>
    </row>
    <row r="35" spans="2:15" ht="15" customHeight="1">
      <c r="B35" s="159"/>
      <c r="C35" s="159">
        <v>2021</v>
      </c>
      <c r="D35" s="159">
        <v>2020</v>
      </c>
      <c r="E35" s="159">
        <v>2019</v>
      </c>
      <c r="F35" s="159">
        <v>2018</v>
      </c>
      <c r="G35" s="159">
        <v>2017</v>
      </c>
      <c r="H35" s="159">
        <v>2016</v>
      </c>
      <c r="I35" s="159">
        <v>2015</v>
      </c>
      <c r="J35" s="159">
        <v>2014</v>
      </c>
      <c r="K35" s="159">
        <v>2013</v>
      </c>
      <c r="L35" s="159">
        <v>2012</v>
      </c>
      <c r="M35" s="159">
        <v>2011</v>
      </c>
    </row>
    <row r="36" spans="2:15" ht="15" customHeight="1" thickBot="1">
      <c r="B36" s="61" t="s">
        <v>258</v>
      </c>
      <c r="C36" s="17"/>
      <c r="D36" s="320"/>
      <c r="E36" s="320"/>
      <c r="F36" s="221"/>
      <c r="G36" s="221"/>
      <c r="H36" s="221"/>
      <c r="I36" s="221"/>
      <c r="J36" s="221"/>
      <c r="K36" s="221"/>
      <c r="L36" s="221"/>
      <c r="M36" s="221"/>
    </row>
    <row r="37" spans="2:15" ht="15" customHeight="1" thickBot="1">
      <c r="B37" s="106" t="s">
        <v>259</v>
      </c>
      <c r="C37" s="346" t="s">
        <v>79</v>
      </c>
      <c r="D37" s="199" t="s">
        <v>79</v>
      </c>
      <c r="E37" s="199">
        <v>288</v>
      </c>
      <c r="F37" s="55">
        <v>275</v>
      </c>
      <c r="G37" s="55">
        <v>262</v>
      </c>
      <c r="H37" s="55">
        <v>268</v>
      </c>
      <c r="I37" s="55">
        <v>250</v>
      </c>
      <c r="J37" s="55">
        <v>225</v>
      </c>
      <c r="K37" s="55">
        <v>217</v>
      </c>
      <c r="L37" s="55">
        <v>252</v>
      </c>
      <c r="M37" s="55">
        <v>249</v>
      </c>
    </row>
    <row r="38" spans="2:15" ht="15" customHeight="1" thickBot="1">
      <c r="B38" s="106" t="s">
        <v>260</v>
      </c>
      <c r="C38" s="346" t="s">
        <v>79</v>
      </c>
      <c r="D38" s="199" t="s">
        <v>79</v>
      </c>
      <c r="E38" s="199">
        <v>40</v>
      </c>
      <c r="F38" s="55">
        <v>47</v>
      </c>
      <c r="G38" s="55">
        <v>46</v>
      </c>
      <c r="H38" s="55">
        <v>44</v>
      </c>
      <c r="I38" s="55">
        <v>34</v>
      </c>
      <c r="J38" s="55">
        <v>29</v>
      </c>
      <c r="K38" s="55">
        <v>34</v>
      </c>
      <c r="L38" s="55">
        <v>34</v>
      </c>
      <c r="M38" s="55">
        <v>33</v>
      </c>
    </row>
    <row r="39" spans="2:15" ht="15" customHeight="1" thickBot="1">
      <c r="B39" s="106" t="s">
        <v>261</v>
      </c>
      <c r="C39" s="346" t="s">
        <v>79</v>
      </c>
      <c r="D39" s="199" t="s">
        <v>79</v>
      </c>
      <c r="E39" s="199">
        <v>14</v>
      </c>
      <c r="F39" s="55">
        <v>12</v>
      </c>
      <c r="G39" s="55">
        <v>11</v>
      </c>
      <c r="H39" s="55">
        <v>12</v>
      </c>
      <c r="I39" s="55">
        <v>9</v>
      </c>
      <c r="J39" s="55">
        <v>9</v>
      </c>
      <c r="K39" s="55">
        <v>9</v>
      </c>
      <c r="L39" s="55">
        <v>9</v>
      </c>
      <c r="M39" s="55">
        <v>9</v>
      </c>
    </row>
    <row r="40" spans="2:15" ht="15" customHeight="1" thickBot="1">
      <c r="B40" s="106" t="s">
        <v>223</v>
      </c>
      <c r="C40" s="346" t="s">
        <v>79</v>
      </c>
      <c r="D40" s="199" t="s">
        <v>79</v>
      </c>
      <c r="E40" s="199">
        <v>14</v>
      </c>
      <c r="F40" s="55">
        <v>14</v>
      </c>
      <c r="G40" s="55">
        <v>13</v>
      </c>
      <c r="H40" s="55">
        <v>13</v>
      </c>
      <c r="I40" s="55">
        <v>10</v>
      </c>
      <c r="J40" s="55">
        <v>10</v>
      </c>
      <c r="K40" s="55">
        <v>10</v>
      </c>
      <c r="L40" s="55">
        <v>10</v>
      </c>
      <c r="M40" s="55">
        <v>10</v>
      </c>
    </row>
    <row r="41" spans="2:15" ht="15" customHeight="1" thickBot="1">
      <c r="B41" s="106" t="s">
        <v>180</v>
      </c>
      <c r="C41" s="346" t="s">
        <v>79</v>
      </c>
      <c r="D41" s="199" t="s">
        <v>79</v>
      </c>
      <c r="E41" s="199">
        <v>16</v>
      </c>
      <c r="F41" s="55">
        <v>16</v>
      </c>
      <c r="G41" s="55">
        <v>15</v>
      </c>
      <c r="H41" s="55">
        <v>11</v>
      </c>
      <c r="I41" s="55">
        <v>10</v>
      </c>
      <c r="J41" s="55">
        <v>8</v>
      </c>
      <c r="K41" s="55">
        <v>10</v>
      </c>
      <c r="L41" s="55">
        <v>10</v>
      </c>
      <c r="M41" s="55">
        <v>10</v>
      </c>
    </row>
    <row r="42" spans="2:15" ht="15" customHeight="1" thickBot="1">
      <c r="B42" s="106" t="s">
        <v>173</v>
      </c>
      <c r="C42" s="346" t="s">
        <v>79</v>
      </c>
      <c r="D42" s="199" t="s">
        <v>79</v>
      </c>
      <c r="E42" s="199">
        <v>9</v>
      </c>
      <c r="F42" s="55">
        <v>10</v>
      </c>
      <c r="G42" s="55">
        <v>9</v>
      </c>
      <c r="H42" s="55">
        <v>8</v>
      </c>
      <c r="I42" s="55">
        <v>4</v>
      </c>
      <c r="J42" s="55">
        <v>5</v>
      </c>
      <c r="K42" s="55">
        <v>5</v>
      </c>
      <c r="L42" s="55">
        <v>5</v>
      </c>
      <c r="M42" s="55">
        <v>5</v>
      </c>
    </row>
    <row r="43" spans="2:15" ht="15" customHeight="1" thickBot="1">
      <c r="B43" s="106" t="s">
        <v>262</v>
      </c>
      <c r="C43" s="346" t="s">
        <v>79</v>
      </c>
      <c r="D43" s="199" t="s">
        <v>79</v>
      </c>
      <c r="E43" s="199">
        <v>3</v>
      </c>
      <c r="F43" s="55">
        <v>10</v>
      </c>
      <c r="G43" s="55">
        <v>3</v>
      </c>
      <c r="H43" s="55">
        <v>11</v>
      </c>
      <c r="I43" s="55">
        <v>14</v>
      </c>
      <c r="J43" s="55">
        <v>12</v>
      </c>
      <c r="K43" s="55">
        <v>12</v>
      </c>
      <c r="L43" s="55">
        <v>2</v>
      </c>
      <c r="M43" s="55"/>
    </row>
    <row r="44" spans="2:15" ht="15" customHeight="1" thickBot="1">
      <c r="B44" s="106" t="s">
        <v>91</v>
      </c>
      <c r="C44" s="346" t="s">
        <v>79</v>
      </c>
      <c r="D44" s="199" t="s">
        <v>79</v>
      </c>
      <c r="E44" s="199" t="s">
        <v>79</v>
      </c>
      <c r="F44" s="55">
        <v>23</v>
      </c>
      <c r="G44" s="55">
        <v>32</v>
      </c>
      <c r="H44" s="55">
        <v>12</v>
      </c>
      <c r="I44" s="55">
        <v>22</v>
      </c>
      <c r="J44" s="55">
        <v>19</v>
      </c>
      <c r="K44" s="55">
        <v>40</v>
      </c>
      <c r="L44" s="55">
        <v>18</v>
      </c>
      <c r="M44" s="55"/>
    </row>
    <row r="45" spans="2:15" ht="15" customHeight="1" thickBot="1">
      <c r="B45" s="106" t="s">
        <v>141</v>
      </c>
      <c r="C45" s="346" t="s">
        <v>79</v>
      </c>
      <c r="D45" s="199" t="s">
        <v>79</v>
      </c>
      <c r="E45" s="199">
        <v>3</v>
      </c>
      <c r="F45" s="55">
        <v>45</v>
      </c>
      <c r="G45" s="55">
        <v>45</v>
      </c>
      <c r="H45" s="55">
        <v>45</v>
      </c>
      <c r="I45" s="55"/>
      <c r="J45" s="55"/>
      <c r="K45" s="55"/>
      <c r="L45" s="55"/>
      <c r="M45" s="55"/>
    </row>
    <row r="46" spans="2:15" ht="15" customHeight="1" thickBot="1">
      <c r="B46" s="106"/>
      <c r="C46" s="346"/>
      <c r="D46" s="199"/>
      <c r="E46" s="199"/>
      <c r="F46" s="55"/>
      <c r="G46" s="55"/>
      <c r="H46" s="55"/>
      <c r="I46" s="55"/>
      <c r="J46" s="55"/>
      <c r="K46" s="55"/>
      <c r="L46" s="55"/>
      <c r="M46" s="55"/>
    </row>
    <row r="47" spans="2:15" ht="15" customHeight="1" thickBot="1">
      <c r="B47" s="106" t="s">
        <v>263</v>
      </c>
      <c r="C47" s="346">
        <v>1309</v>
      </c>
      <c r="D47" s="199">
        <v>1155</v>
      </c>
      <c r="E47" s="199">
        <v>1169</v>
      </c>
      <c r="F47" s="55">
        <v>1151</v>
      </c>
      <c r="G47" s="55">
        <v>1042</v>
      </c>
      <c r="H47" s="55">
        <v>858</v>
      </c>
      <c r="I47" s="55">
        <v>659</v>
      </c>
      <c r="J47" s="55">
        <v>671</v>
      </c>
      <c r="K47" s="55">
        <v>741</v>
      </c>
      <c r="L47" s="55">
        <v>542</v>
      </c>
      <c r="M47" s="55">
        <v>334</v>
      </c>
    </row>
    <row r="48" spans="2:15">
      <c r="B48" s="13" t="s">
        <v>2417</v>
      </c>
      <c r="K48" s="93"/>
      <c r="O48" s="20"/>
    </row>
    <row r="49" spans="2:11">
      <c r="B49" s="115"/>
      <c r="C49" s="20"/>
      <c r="D49" s="20"/>
      <c r="E49" s="20"/>
      <c r="F49" s="20"/>
      <c r="G49" s="20"/>
      <c r="H49" s="20"/>
      <c r="I49" s="20"/>
      <c r="J49" s="20"/>
      <c r="K49" s="20"/>
    </row>
    <row r="50" spans="2:11">
      <c r="B50" s="115"/>
      <c r="C50" s="20"/>
      <c r="D50" s="20"/>
      <c r="E50" s="20"/>
      <c r="F50" s="20"/>
      <c r="G50" s="20"/>
      <c r="H50" s="20"/>
      <c r="I50" s="20"/>
      <c r="J50" s="20"/>
      <c r="K50" s="20"/>
    </row>
    <row r="51" spans="2:11">
      <c r="B51" s="115"/>
    </row>
    <row r="52" spans="2:11">
      <c r="B52" s="115"/>
    </row>
    <row r="53" spans="2:11">
      <c r="B53" s="115"/>
    </row>
    <row r="54" spans="2:11">
      <c r="B54" s="115"/>
    </row>
    <row r="55" spans="2:11">
      <c r="B55" s="115"/>
    </row>
    <row r="56" spans="2:11">
      <c r="B56" s="115"/>
    </row>
    <row r="57" spans="2:11">
      <c r="B57" s="11"/>
    </row>
    <row r="58" spans="2:11">
      <c r="B58" s="12"/>
    </row>
  </sheetData>
  <hyperlinks>
    <hyperlink ref="B48" r:id="rId1" display="Source: Servizio de información Agroalimentaria y Pesquera Mexico, 2020 "/>
  </hyperlinks>
  <pageMargins left="0.7" right="0.7" top="0.78740157499999996" bottom="0.78740157499999996" header="0.3" footer="0.3"/>
  <pageSetup paperSize="9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1:S227"/>
  <sheetViews>
    <sheetView zoomScaleNormal="100" workbookViewId="0">
      <selection activeCell="H19" sqref="H19"/>
    </sheetView>
  </sheetViews>
  <sheetFormatPr baseColWidth="10" defaultColWidth="11.42578125" defaultRowHeight="15"/>
  <cols>
    <col min="1" max="1" width="11.42578125" style="1373"/>
    <col min="2" max="2" width="25.140625" style="1373" customWidth="1"/>
    <col min="3" max="4" width="11.42578125" style="1373"/>
    <col min="5" max="5" width="18.28515625" style="1373" bestFit="1" customWidth="1"/>
    <col min="6" max="6" width="11.42578125" style="1373"/>
    <col min="7" max="7" width="19.140625" style="1373" customWidth="1"/>
    <col min="8" max="8" width="26.42578125" style="1373" customWidth="1"/>
    <col min="9" max="9" width="11.42578125" style="1373"/>
    <col min="10" max="10" width="42.42578125" style="1373" customWidth="1"/>
    <col min="11" max="13" width="11.42578125" style="1373"/>
    <col min="14" max="14" width="18.7109375" style="1373" customWidth="1"/>
    <col min="15" max="18" width="11.42578125" style="1373"/>
    <col min="19" max="19" width="22.140625" style="1373" customWidth="1"/>
    <col min="20" max="16384" width="11.42578125" style="1373"/>
  </cols>
  <sheetData>
    <row r="1" spans="2:6">
      <c r="B1" s="186"/>
    </row>
    <row r="2" spans="2:6" ht="15.75">
      <c r="B2" s="105" t="s">
        <v>1342</v>
      </c>
    </row>
    <row r="3" spans="2:6" ht="15.75">
      <c r="B3" s="105"/>
    </row>
    <row r="4" spans="2:6" ht="15.75">
      <c r="B4" s="105"/>
    </row>
    <row r="5" spans="2:6" ht="15.75">
      <c r="B5" s="105" t="s">
        <v>1979</v>
      </c>
    </row>
    <row r="6" spans="2:6" ht="15.75">
      <c r="B6" s="105"/>
    </row>
    <row r="7" spans="2:6">
      <c r="B7" s="16" t="s">
        <v>613</v>
      </c>
      <c r="C7" s="385">
        <v>17.5</v>
      </c>
      <c r="D7" s="385"/>
      <c r="E7" s="386" t="s">
        <v>1343</v>
      </c>
      <c r="F7" s="385"/>
    </row>
    <row r="8" spans="2:6">
      <c r="B8" s="16" t="s">
        <v>615</v>
      </c>
      <c r="C8" s="898">
        <v>41500</v>
      </c>
      <c r="D8" s="898"/>
      <c r="E8" s="386" t="s">
        <v>616</v>
      </c>
      <c r="F8" s="898"/>
    </row>
    <row r="9" spans="2:6">
      <c r="B9" s="388" t="s">
        <v>617</v>
      </c>
      <c r="C9" s="389">
        <v>521</v>
      </c>
      <c r="D9" s="389"/>
      <c r="E9" s="390" t="s">
        <v>618</v>
      </c>
      <c r="F9" s="393"/>
    </row>
    <row r="10" spans="2:6" ht="15" customHeight="1">
      <c r="B10" s="391"/>
      <c r="C10" s="392"/>
      <c r="D10" s="392"/>
      <c r="E10" s="386"/>
      <c r="F10" s="392"/>
    </row>
    <row r="11" spans="2:6">
      <c r="B11" s="16" t="s">
        <v>619</v>
      </c>
      <c r="C11" s="393">
        <v>988</v>
      </c>
      <c r="D11" s="393"/>
      <c r="E11" s="386" t="s">
        <v>620</v>
      </c>
      <c r="F11" s="393"/>
    </row>
    <row r="12" spans="2:6">
      <c r="B12" s="391" t="s">
        <v>621</v>
      </c>
      <c r="C12" s="392" t="s">
        <v>2144</v>
      </c>
      <c r="D12" s="392"/>
      <c r="E12" s="386" t="s">
        <v>622</v>
      </c>
      <c r="F12" s="392"/>
    </row>
    <row r="13" spans="2:6" ht="15" customHeight="1">
      <c r="B13" s="16" t="s">
        <v>623</v>
      </c>
      <c r="C13" s="393" t="s">
        <v>2145</v>
      </c>
      <c r="D13" s="393"/>
      <c r="E13" s="386" t="s">
        <v>620</v>
      </c>
      <c r="F13" s="393"/>
    </row>
    <row r="14" spans="2:6">
      <c r="B14" s="391" t="s">
        <v>624</v>
      </c>
      <c r="C14" s="392"/>
      <c r="D14" s="392"/>
      <c r="E14" s="386"/>
      <c r="F14" s="392"/>
    </row>
    <row r="15" spans="2:6" ht="15" customHeight="1">
      <c r="B15" s="391" t="s">
        <v>621</v>
      </c>
      <c r="C15" s="392" t="s">
        <v>2146</v>
      </c>
      <c r="D15" s="392"/>
      <c r="E15" s="386" t="s">
        <v>625</v>
      </c>
      <c r="F15" s="392"/>
    </row>
    <row r="16" spans="2:6">
      <c r="B16" s="394"/>
      <c r="C16" s="395"/>
      <c r="D16" s="395"/>
      <c r="E16" s="390"/>
      <c r="F16" s="392"/>
    </row>
    <row r="17" spans="2:16">
      <c r="B17" s="16" t="s">
        <v>626</v>
      </c>
      <c r="C17" s="385">
        <v>5</v>
      </c>
      <c r="D17" s="385"/>
      <c r="E17" s="386" t="s">
        <v>627</v>
      </c>
      <c r="F17" s="385"/>
    </row>
    <row r="18" spans="2:16">
      <c r="B18" s="16" t="s">
        <v>628</v>
      </c>
      <c r="C18" s="385">
        <v>4.5</v>
      </c>
      <c r="D18" s="385"/>
      <c r="E18" s="386" t="s">
        <v>629</v>
      </c>
      <c r="F18" s="385"/>
    </row>
    <row r="19" spans="2:16" ht="15" customHeight="1">
      <c r="B19" s="396"/>
      <c r="C19" s="392"/>
      <c r="D19" s="392"/>
      <c r="E19" s="392"/>
      <c r="F19" s="392"/>
      <c r="G19" s="392"/>
    </row>
    <row r="20" spans="2:16">
      <c r="B20" s="397" t="s">
        <v>682</v>
      </c>
      <c r="C20" s="398"/>
      <c r="D20" s="398"/>
      <c r="E20" s="398"/>
      <c r="F20" s="398"/>
      <c r="G20" s="398"/>
    </row>
    <row r="21" spans="2:16">
      <c r="B21" s="399" t="s">
        <v>1978</v>
      </c>
      <c r="C21" s="400"/>
      <c r="D21" s="400"/>
      <c r="E21" s="400"/>
      <c r="F21" s="400"/>
      <c r="G21" s="400"/>
    </row>
    <row r="22" spans="2:16">
      <c r="H22" s="386"/>
    </row>
    <row r="23" spans="2:16">
      <c r="H23" s="398"/>
    </row>
    <row r="24" spans="2:16" ht="15.75">
      <c r="B24" s="108" t="s">
        <v>847</v>
      </c>
      <c r="C24" s="108"/>
      <c r="D24" s="108"/>
      <c r="E24" s="108"/>
      <c r="F24" s="108"/>
      <c r="G24" s="108"/>
    </row>
    <row r="25" spans="2:16">
      <c r="B25" s="1382" t="s">
        <v>942</v>
      </c>
      <c r="C25" s="98"/>
      <c r="D25" s="98"/>
      <c r="E25" s="98"/>
      <c r="F25" s="98"/>
      <c r="G25" s="98"/>
      <c r="H25" s="778"/>
      <c r="I25" s="186"/>
      <c r="J25" s="186"/>
      <c r="K25" s="186"/>
      <c r="L25" s="186"/>
      <c r="M25" s="186"/>
      <c r="N25" s="186"/>
      <c r="O25" s="186"/>
      <c r="P25" s="186"/>
    </row>
    <row r="27" spans="2:16">
      <c r="B27" s="967"/>
      <c r="C27" s="982"/>
      <c r="D27" s="982"/>
      <c r="E27" s="982"/>
      <c r="F27" s="724"/>
    </row>
    <row r="28" spans="2:16" ht="27.75">
      <c r="B28" s="948" t="s">
        <v>850</v>
      </c>
      <c r="C28" s="949" t="s">
        <v>1344</v>
      </c>
      <c r="D28" s="949" t="s">
        <v>90</v>
      </c>
      <c r="E28" s="949" t="s">
        <v>1345</v>
      </c>
      <c r="F28" s="1478"/>
    </row>
    <row r="29" spans="2:16">
      <c r="B29" s="983" t="s">
        <v>2147</v>
      </c>
      <c r="C29" s="781">
        <v>8046</v>
      </c>
      <c r="D29" s="781"/>
      <c r="E29" s="781"/>
      <c r="F29" s="1479"/>
    </row>
    <row r="30" spans="2:16">
      <c r="B30" s="983" t="s">
        <v>852</v>
      </c>
      <c r="C30" s="781">
        <v>6934</v>
      </c>
      <c r="D30" s="781">
        <v>4576</v>
      </c>
      <c r="E30" s="781">
        <v>2260</v>
      </c>
      <c r="F30" s="1479"/>
    </row>
    <row r="31" spans="2:16">
      <c r="B31" s="983">
        <v>2019</v>
      </c>
      <c r="C31" s="781">
        <v>6880</v>
      </c>
      <c r="D31" s="781">
        <v>4398</v>
      </c>
      <c r="E31" s="781">
        <v>2380</v>
      </c>
      <c r="F31" s="1479"/>
    </row>
    <row r="32" spans="2:16">
      <c r="B32" s="983">
        <v>2018</v>
      </c>
      <c r="C32" s="781">
        <v>6777</v>
      </c>
      <c r="D32" s="781">
        <v>4349</v>
      </c>
      <c r="E32" s="781">
        <v>2331</v>
      </c>
      <c r="F32" s="1479"/>
    </row>
    <row r="33" spans="2:18">
      <c r="B33" s="983">
        <v>2017</v>
      </c>
      <c r="C33" s="781">
        <v>7022</v>
      </c>
      <c r="D33" s="781">
        <v>4487</v>
      </c>
      <c r="E33" s="781">
        <v>2435</v>
      </c>
      <c r="F33" s="1479"/>
    </row>
    <row r="34" spans="2:18">
      <c r="B34" s="983">
        <v>2016</v>
      </c>
      <c r="C34" s="781">
        <v>6812</v>
      </c>
      <c r="D34" s="781">
        <v>4251</v>
      </c>
      <c r="E34" s="781">
        <v>2440</v>
      </c>
      <c r="F34" s="1479"/>
    </row>
    <row r="35" spans="2:18">
      <c r="B35" s="983">
        <v>2015</v>
      </c>
      <c r="C35" s="781">
        <v>6578</v>
      </c>
      <c r="D35" s="781">
        <v>4103</v>
      </c>
      <c r="E35" s="781">
        <v>2373</v>
      </c>
      <c r="F35" s="1479"/>
    </row>
    <row r="36" spans="2:18">
      <c r="B36" s="983">
        <v>2014</v>
      </c>
      <c r="C36" s="781">
        <v>6506</v>
      </c>
      <c r="D36" s="781">
        <v>4051</v>
      </c>
      <c r="E36" s="781">
        <v>2342</v>
      </c>
      <c r="F36" s="1479"/>
    </row>
    <row r="37" spans="2:18">
      <c r="B37" s="983">
        <v>2013</v>
      </c>
      <c r="C37" s="781">
        <v>6421</v>
      </c>
      <c r="D37" s="781">
        <v>4014</v>
      </c>
      <c r="E37" s="781">
        <v>2329</v>
      </c>
      <c r="F37" s="1479"/>
    </row>
    <row r="38" spans="2:18">
      <c r="B38" s="983">
        <v>2012</v>
      </c>
      <c r="C38" s="781">
        <v>6193</v>
      </c>
      <c r="D38" s="781">
        <v>3829.39</v>
      </c>
      <c r="E38" s="781">
        <v>2292</v>
      </c>
      <c r="F38" s="1479"/>
    </row>
    <row r="39" spans="2:18">
      <c r="B39" s="983">
        <v>2011</v>
      </c>
      <c r="C39" s="781">
        <v>6215</v>
      </c>
      <c r="D39" s="781">
        <v>3936.74</v>
      </c>
      <c r="E39" s="781">
        <v>2207</v>
      </c>
      <c r="F39" s="1479"/>
    </row>
    <row r="40" spans="2:18">
      <c r="B40" s="983">
        <v>2010</v>
      </c>
      <c r="C40" s="781">
        <v>6284</v>
      </c>
      <c r="D40" s="781">
        <v>3927.48</v>
      </c>
      <c r="E40" s="781">
        <v>2265</v>
      </c>
      <c r="F40" s="1479"/>
    </row>
    <row r="41" spans="2:18">
      <c r="B41" s="983">
        <v>2009</v>
      </c>
      <c r="C41" s="781">
        <v>5903</v>
      </c>
      <c r="D41" s="781">
        <v>3789</v>
      </c>
      <c r="E41" s="781">
        <v>2037</v>
      </c>
      <c r="F41" s="1479"/>
    </row>
    <row r="42" spans="2:18">
      <c r="B42" s="554" t="s">
        <v>1060</v>
      </c>
      <c r="F42" s="375"/>
    </row>
    <row r="43" spans="2:18">
      <c r="B43" s="49" t="s">
        <v>854</v>
      </c>
      <c r="F43" s="165"/>
    </row>
    <row r="46" spans="2:18" ht="15.75">
      <c r="B46" s="105" t="s">
        <v>126</v>
      </c>
      <c r="C46" s="116"/>
      <c r="D46" s="116"/>
      <c r="E46" s="116"/>
      <c r="F46" s="116"/>
      <c r="G46" s="116"/>
      <c r="H46" s="116"/>
      <c r="I46" s="116"/>
      <c r="J46" s="116"/>
      <c r="K46" s="105"/>
      <c r="L46" s="105"/>
      <c r="M46" s="105"/>
      <c r="N46" s="105"/>
      <c r="O46" s="105"/>
    </row>
    <row r="47" spans="2:18">
      <c r="B47" s="116" t="s">
        <v>1346</v>
      </c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</row>
    <row r="48" spans="2:18">
      <c r="B48" s="984"/>
      <c r="C48" s="159" t="s">
        <v>1347</v>
      </c>
      <c r="D48" s="159" t="s">
        <v>1534</v>
      </c>
      <c r="E48" s="159">
        <v>2019</v>
      </c>
      <c r="F48" s="159">
        <v>2018</v>
      </c>
      <c r="G48" s="159">
        <v>2017</v>
      </c>
      <c r="H48" s="159">
        <v>2016</v>
      </c>
      <c r="I48" s="159">
        <v>2015</v>
      </c>
      <c r="J48" s="159">
        <v>2014</v>
      </c>
      <c r="K48" s="159">
        <v>2013</v>
      </c>
      <c r="L48" s="159">
        <v>2012</v>
      </c>
      <c r="M48" s="159">
        <v>2011</v>
      </c>
      <c r="N48" s="9"/>
      <c r="Q48" s="300"/>
      <c r="R48" s="300"/>
    </row>
    <row r="49" spans="2:18">
      <c r="B49" s="1472" t="s">
        <v>76</v>
      </c>
      <c r="C49" s="407">
        <v>4060</v>
      </c>
      <c r="D49" s="407">
        <v>3920</v>
      </c>
      <c r="E49" s="1475">
        <v>3810</v>
      </c>
      <c r="F49" s="1475">
        <v>3500</v>
      </c>
      <c r="G49" s="1470">
        <v>3592</v>
      </c>
      <c r="H49" s="1470">
        <v>3817</v>
      </c>
      <c r="I49" s="1470">
        <v>3915</v>
      </c>
      <c r="J49" s="1470">
        <v>4138</v>
      </c>
      <c r="K49" s="1770">
        <v>4396</v>
      </c>
      <c r="L49" s="1770">
        <v>4555</v>
      </c>
      <c r="M49" s="1770">
        <v>4705</v>
      </c>
      <c r="N49" s="1772" t="s">
        <v>1348</v>
      </c>
      <c r="Q49" s="1769"/>
      <c r="R49" s="1769"/>
    </row>
    <row r="50" spans="2:18" ht="15.75" thickBot="1">
      <c r="B50" s="1473" t="s">
        <v>1349</v>
      </c>
      <c r="C50" s="407"/>
      <c r="D50" s="407"/>
      <c r="E50" s="1476"/>
      <c r="F50" s="1476"/>
      <c r="G50" s="1471"/>
      <c r="H50" s="1471"/>
      <c r="I50" s="1471"/>
      <c r="J50" s="1471"/>
      <c r="K50" s="1771"/>
      <c r="L50" s="1771"/>
      <c r="M50" s="1771"/>
      <c r="N50" s="1773"/>
      <c r="Q50" s="1769"/>
      <c r="R50" s="1769"/>
    </row>
    <row r="51" spans="2:18" ht="15.75" thickBot="1">
      <c r="B51" s="1473" t="s">
        <v>1350</v>
      </c>
      <c r="C51" s="1484">
        <v>1980</v>
      </c>
      <c r="D51" s="1484">
        <v>1900</v>
      </c>
      <c r="E51" s="1476">
        <v>1800</v>
      </c>
      <c r="F51" s="1476">
        <v>1640</v>
      </c>
      <c r="G51" s="1471">
        <v>1692</v>
      </c>
      <c r="H51" s="1471">
        <v>1859</v>
      </c>
      <c r="I51" s="1471">
        <v>1877</v>
      </c>
      <c r="J51" s="1471">
        <v>2042</v>
      </c>
      <c r="K51" s="1471">
        <v>2139</v>
      </c>
      <c r="L51" s="1471">
        <v>2308</v>
      </c>
      <c r="M51" s="1471">
        <v>2428</v>
      </c>
      <c r="N51" s="1473" t="s">
        <v>1351</v>
      </c>
      <c r="Q51" s="986"/>
      <c r="R51" s="986"/>
    </row>
    <row r="52" spans="2:18" ht="15.75" thickBot="1">
      <c r="B52" s="43" t="s">
        <v>136</v>
      </c>
      <c r="C52" s="1307">
        <v>470</v>
      </c>
      <c r="D52" s="1307">
        <v>450</v>
      </c>
      <c r="E52" s="304">
        <v>430</v>
      </c>
      <c r="F52" s="304">
        <v>370</v>
      </c>
      <c r="G52" s="52">
        <v>334</v>
      </c>
      <c r="H52" s="52">
        <v>383</v>
      </c>
      <c r="I52" s="52">
        <v>391</v>
      </c>
      <c r="J52" s="52">
        <v>475</v>
      </c>
      <c r="K52" s="52">
        <v>479</v>
      </c>
      <c r="L52" s="52">
        <v>504</v>
      </c>
      <c r="M52" s="52">
        <v>510</v>
      </c>
      <c r="N52" s="43" t="s">
        <v>1352</v>
      </c>
      <c r="Q52" s="223"/>
      <c r="R52" s="223"/>
    </row>
    <row r="53" spans="2:18" ht="15.75" thickBot="1">
      <c r="B53" s="43" t="s">
        <v>134</v>
      </c>
      <c r="C53" s="1307">
        <v>170</v>
      </c>
      <c r="D53" s="1307">
        <v>200</v>
      </c>
      <c r="E53" s="304">
        <v>200</v>
      </c>
      <c r="F53" s="304">
        <v>230</v>
      </c>
      <c r="G53" s="52">
        <v>228</v>
      </c>
      <c r="H53" s="52">
        <v>257</v>
      </c>
      <c r="I53" s="52">
        <v>283</v>
      </c>
      <c r="J53" s="52">
        <v>311</v>
      </c>
      <c r="K53" s="52">
        <v>384</v>
      </c>
      <c r="L53" s="52">
        <v>407</v>
      </c>
      <c r="M53" s="52">
        <v>459</v>
      </c>
      <c r="N53" s="43" t="s">
        <v>1353</v>
      </c>
      <c r="Q53" s="223"/>
      <c r="R53" s="223"/>
    </row>
    <row r="54" spans="2:18" ht="15.75" thickBot="1">
      <c r="B54" s="43" t="s">
        <v>462</v>
      </c>
      <c r="C54" s="1307">
        <v>170</v>
      </c>
      <c r="D54" s="1307">
        <v>160</v>
      </c>
      <c r="E54" s="304">
        <v>160</v>
      </c>
      <c r="F54" s="304">
        <v>160</v>
      </c>
      <c r="G54" s="52">
        <v>167</v>
      </c>
      <c r="H54" s="52">
        <v>188</v>
      </c>
      <c r="I54" s="52">
        <v>161</v>
      </c>
      <c r="J54" s="52">
        <v>176</v>
      </c>
      <c r="K54" s="52">
        <v>169</v>
      </c>
      <c r="L54" s="52">
        <v>170</v>
      </c>
      <c r="M54" s="52">
        <v>179</v>
      </c>
      <c r="N54" s="43" t="s">
        <v>137</v>
      </c>
      <c r="Q54" s="223"/>
      <c r="R54" s="223"/>
    </row>
    <row r="55" spans="2:18" ht="15.75" thickBot="1">
      <c r="B55" s="43" t="s">
        <v>135</v>
      </c>
      <c r="C55" s="1307">
        <v>190</v>
      </c>
      <c r="D55" s="1307">
        <v>180</v>
      </c>
      <c r="E55" s="304">
        <v>150</v>
      </c>
      <c r="F55" s="304">
        <v>110</v>
      </c>
      <c r="G55" s="52">
        <v>136</v>
      </c>
      <c r="H55" s="52">
        <v>138</v>
      </c>
      <c r="I55" s="52">
        <v>167</v>
      </c>
      <c r="J55" s="52">
        <v>171</v>
      </c>
      <c r="K55" s="52">
        <v>189</v>
      </c>
      <c r="L55" s="52">
        <v>196</v>
      </c>
      <c r="M55" s="52">
        <v>201</v>
      </c>
      <c r="N55" s="43" t="s">
        <v>1354</v>
      </c>
      <c r="Q55" s="223"/>
      <c r="R55" s="223"/>
    </row>
    <row r="56" spans="2:18" ht="15.75" thickBot="1">
      <c r="B56" s="43" t="s">
        <v>840</v>
      </c>
      <c r="C56" s="1307">
        <v>140</v>
      </c>
      <c r="D56" s="1307">
        <v>120</v>
      </c>
      <c r="E56" s="304">
        <v>120</v>
      </c>
      <c r="F56" s="304">
        <v>100</v>
      </c>
      <c r="G56" s="52">
        <v>75</v>
      </c>
      <c r="H56" s="52" t="s">
        <v>79</v>
      </c>
      <c r="I56" s="52" t="s">
        <v>79</v>
      </c>
      <c r="J56" s="52" t="s">
        <v>79</v>
      </c>
      <c r="K56" s="52" t="s">
        <v>79</v>
      </c>
      <c r="L56" s="52" t="s">
        <v>79</v>
      </c>
      <c r="M56" s="52" t="s">
        <v>79</v>
      </c>
      <c r="N56" s="43" t="s">
        <v>840</v>
      </c>
      <c r="Q56" s="223"/>
      <c r="R56" s="223"/>
    </row>
    <row r="57" spans="2:18" ht="15.75" thickBot="1">
      <c r="B57" s="43" t="s">
        <v>141</v>
      </c>
      <c r="C57" s="1307">
        <v>110</v>
      </c>
      <c r="D57" s="1307">
        <v>110</v>
      </c>
      <c r="E57" s="304">
        <v>120</v>
      </c>
      <c r="F57" s="304">
        <v>110</v>
      </c>
      <c r="G57" s="52">
        <v>13</v>
      </c>
      <c r="H57" s="52">
        <v>161</v>
      </c>
      <c r="I57" s="52">
        <v>168</v>
      </c>
      <c r="J57" s="52">
        <v>195</v>
      </c>
      <c r="K57" s="52">
        <v>212</v>
      </c>
      <c r="L57" s="52">
        <v>213</v>
      </c>
      <c r="M57" s="52">
        <v>265</v>
      </c>
      <c r="N57" s="43" t="s">
        <v>1355</v>
      </c>
      <c r="Q57" s="223"/>
      <c r="R57" s="223"/>
    </row>
    <row r="58" spans="2:18" ht="15.75" thickBot="1">
      <c r="B58" s="43" t="s">
        <v>1356</v>
      </c>
      <c r="C58" s="1307">
        <v>110</v>
      </c>
      <c r="D58" s="1307">
        <v>100</v>
      </c>
      <c r="E58" s="304">
        <v>90</v>
      </c>
      <c r="F58" s="304">
        <v>80</v>
      </c>
      <c r="G58" s="52">
        <v>61</v>
      </c>
      <c r="H58" s="52" t="s">
        <v>79</v>
      </c>
      <c r="I58" s="52" t="s">
        <v>79</v>
      </c>
      <c r="J58" s="52" t="s">
        <v>79</v>
      </c>
      <c r="K58" s="52" t="s">
        <v>79</v>
      </c>
      <c r="L58" s="52" t="s">
        <v>79</v>
      </c>
      <c r="M58" s="52" t="s">
        <v>79</v>
      </c>
      <c r="N58" s="43" t="s">
        <v>1357</v>
      </c>
      <c r="Q58" s="223"/>
      <c r="R58" s="223"/>
    </row>
    <row r="59" spans="2:18" ht="15.75" thickBot="1">
      <c r="B59" s="43" t="s">
        <v>710</v>
      </c>
      <c r="C59" s="1307">
        <v>70</v>
      </c>
      <c r="D59" s="1307">
        <v>60</v>
      </c>
      <c r="E59" s="304">
        <v>60</v>
      </c>
      <c r="F59" s="304">
        <v>60</v>
      </c>
      <c r="G59" s="52">
        <v>66</v>
      </c>
      <c r="H59" s="52">
        <v>78</v>
      </c>
      <c r="I59" s="52">
        <v>74</v>
      </c>
      <c r="J59" s="52">
        <v>85</v>
      </c>
      <c r="K59" s="52">
        <v>97</v>
      </c>
      <c r="L59" s="52">
        <v>103</v>
      </c>
      <c r="M59" s="52">
        <v>103</v>
      </c>
      <c r="N59" s="43" t="s">
        <v>231</v>
      </c>
      <c r="Q59" s="223"/>
      <c r="R59" s="223"/>
    </row>
    <row r="60" spans="2:18" ht="15.75" thickBot="1">
      <c r="B60" s="43" t="s">
        <v>142</v>
      </c>
      <c r="C60" s="1307">
        <v>40</v>
      </c>
      <c r="D60" s="1307">
        <v>40</v>
      </c>
      <c r="E60" s="304">
        <v>40</v>
      </c>
      <c r="F60" s="304">
        <v>40</v>
      </c>
      <c r="G60" s="52">
        <v>46</v>
      </c>
      <c r="H60" s="52">
        <v>41</v>
      </c>
      <c r="I60" s="52">
        <v>47</v>
      </c>
      <c r="J60" s="52">
        <v>58</v>
      </c>
      <c r="K60" s="52">
        <v>65</v>
      </c>
      <c r="L60" s="52">
        <v>77</v>
      </c>
      <c r="M60" s="52">
        <v>84</v>
      </c>
      <c r="N60" s="43" t="s">
        <v>142</v>
      </c>
      <c r="Q60" s="223"/>
      <c r="R60" s="223"/>
    </row>
    <row r="61" spans="2:18" ht="15.75" thickBot="1">
      <c r="B61" s="43" t="s">
        <v>252</v>
      </c>
      <c r="C61" s="1307">
        <v>40</v>
      </c>
      <c r="D61" s="1307">
        <v>40</v>
      </c>
      <c r="E61" s="304">
        <v>40</v>
      </c>
      <c r="F61" s="304">
        <v>30</v>
      </c>
      <c r="G61" s="52">
        <v>39</v>
      </c>
      <c r="H61" s="52">
        <v>38</v>
      </c>
      <c r="I61" s="52">
        <v>40</v>
      </c>
      <c r="J61" s="52">
        <v>50</v>
      </c>
      <c r="K61" s="52">
        <v>54</v>
      </c>
      <c r="L61" s="52">
        <v>65</v>
      </c>
      <c r="M61" s="52">
        <v>64</v>
      </c>
      <c r="N61" s="43" t="s">
        <v>252</v>
      </c>
      <c r="Q61" s="223"/>
      <c r="R61" s="223"/>
    </row>
    <row r="62" spans="2:18" ht="15.75" thickBot="1">
      <c r="B62" s="43" t="s">
        <v>147</v>
      </c>
      <c r="C62" s="1307">
        <v>50</v>
      </c>
      <c r="D62" s="1307">
        <v>40</v>
      </c>
      <c r="E62" s="304">
        <v>40</v>
      </c>
      <c r="F62" s="304">
        <v>30</v>
      </c>
      <c r="G62" s="52">
        <v>33</v>
      </c>
      <c r="H62" s="52">
        <v>33</v>
      </c>
      <c r="I62" s="52">
        <v>38</v>
      </c>
      <c r="J62" s="52">
        <v>39</v>
      </c>
      <c r="K62" s="52">
        <v>40</v>
      </c>
      <c r="L62" s="52">
        <v>45</v>
      </c>
      <c r="M62" s="52">
        <v>47</v>
      </c>
      <c r="N62" s="43" t="s">
        <v>147</v>
      </c>
      <c r="Q62" s="223"/>
      <c r="R62" s="223"/>
    </row>
    <row r="63" spans="2:18" ht="15.75" thickBot="1">
      <c r="B63" s="43" t="s">
        <v>1358</v>
      </c>
      <c r="C63" s="1307">
        <v>40</v>
      </c>
      <c r="D63" s="1307">
        <v>40</v>
      </c>
      <c r="E63" s="304">
        <v>30</v>
      </c>
      <c r="F63" s="304">
        <v>30</v>
      </c>
      <c r="G63" s="52">
        <v>15</v>
      </c>
      <c r="H63" s="52" t="s">
        <v>79</v>
      </c>
      <c r="I63" s="52" t="s">
        <v>79</v>
      </c>
      <c r="J63" s="52" t="s">
        <v>79</v>
      </c>
      <c r="K63" s="52" t="s">
        <v>79</v>
      </c>
      <c r="L63" s="52" t="s">
        <v>79</v>
      </c>
      <c r="M63" s="52" t="s">
        <v>79</v>
      </c>
      <c r="N63" s="43" t="s">
        <v>1359</v>
      </c>
      <c r="Q63" s="223"/>
      <c r="R63" s="223"/>
    </row>
    <row r="64" spans="2:18" ht="15.75" thickBot="1">
      <c r="B64" s="43" t="s">
        <v>138</v>
      </c>
      <c r="C64" s="1307">
        <v>10</v>
      </c>
      <c r="D64" s="1307">
        <v>10</v>
      </c>
      <c r="E64" s="304">
        <v>10</v>
      </c>
      <c r="F64" s="304">
        <v>10</v>
      </c>
      <c r="G64" s="52">
        <v>11</v>
      </c>
      <c r="H64" s="52">
        <v>11</v>
      </c>
      <c r="I64" s="52">
        <v>14</v>
      </c>
      <c r="J64" s="52">
        <v>15</v>
      </c>
      <c r="K64" s="52">
        <v>15</v>
      </c>
      <c r="L64" s="52">
        <v>16</v>
      </c>
      <c r="M64" s="52">
        <v>19</v>
      </c>
      <c r="N64" s="43" t="s">
        <v>1360</v>
      </c>
      <c r="Q64" s="223"/>
      <c r="R64" s="223"/>
    </row>
    <row r="65" spans="2:18" ht="15.75" thickBot="1">
      <c r="B65" s="43" t="s">
        <v>1123</v>
      </c>
      <c r="C65" s="1307">
        <v>300</v>
      </c>
      <c r="D65" s="1307">
        <v>310</v>
      </c>
      <c r="E65" s="304">
        <v>280</v>
      </c>
      <c r="F65" s="304">
        <v>280</v>
      </c>
      <c r="G65" s="52">
        <v>344</v>
      </c>
      <c r="H65" s="52">
        <v>532</v>
      </c>
      <c r="I65" s="52">
        <v>494</v>
      </c>
      <c r="J65" s="52">
        <v>466</v>
      </c>
      <c r="K65" s="52">
        <v>434</v>
      </c>
      <c r="L65" s="52">
        <v>510</v>
      </c>
      <c r="M65" s="52">
        <v>497</v>
      </c>
      <c r="N65" s="43" t="s">
        <v>1361</v>
      </c>
      <c r="Q65" s="986"/>
      <c r="R65" s="986"/>
    </row>
    <row r="66" spans="2:18" ht="15.75" thickBot="1">
      <c r="B66" s="1473" t="s">
        <v>1362</v>
      </c>
      <c r="C66" s="1484">
        <v>1470</v>
      </c>
      <c r="D66" s="1484">
        <v>1420</v>
      </c>
      <c r="E66" s="1476">
        <v>1420</v>
      </c>
      <c r="F66" s="1476">
        <v>1330</v>
      </c>
      <c r="G66" s="1471">
        <v>1317</v>
      </c>
      <c r="H66" s="1471">
        <v>1327</v>
      </c>
      <c r="I66" s="1471">
        <v>1340</v>
      </c>
      <c r="J66" s="1471">
        <v>1292</v>
      </c>
      <c r="K66" s="1471">
        <v>1304</v>
      </c>
      <c r="L66" s="1471">
        <v>1351</v>
      </c>
      <c r="M66" s="1471">
        <v>1365</v>
      </c>
      <c r="N66" s="1473" t="s">
        <v>1363</v>
      </c>
      <c r="Q66" s="986"/>
      <c r="R66" s="986"/>
    </row>
    <row r="67" spans="2:18" ht="15.75" thickBot="1">
      <c r="B67" s="43" t="s">
        <v>226</v>
      </c>
      <c r="C67" s="1307">
        <v>960</v>
      </c>
      <c r="D67" s="1307">
        <v>960</v>
      </c>
      <c r="E67" s="304">
        <v>1030</v>
      </c>
      <c r="F67" s="304">
        <v>950</v>
      </c>
      <c r="G67" s="52">
        <v>950</v>
      </c>
      <c r="H67" s="52">
        <v>936</v>
      </c>
      <c r="I67" s="52">
        <v>914</v>
      </c>
      <c r="J67" s="52">
        <v>882</v>
      </c>
      <c r="K67" s="52">
        <v>868</v>
      </c>
      <c r="L67" s="52">
        <v>867</v>
      </c>
      <c r="M67" s="52">
        <v>872</v>
      </c>
      <c r="N67" s="43" t="s">
        <v>1364</v>
      </c>
      <c r="Q67" s="223"/>
      <c r="R67" s="223"/>
    </row>
    <row r="68" spans="2:18" ht="15.75" thickBot="1">
      <c r="B68" s="43" t="s">
        <v>1148</v>
      </c>
      <c r="C68" s="1307">
        <v>510</v>
      </c>
      <c r="D68" s="1307">
        <v>460</v>
      </c>
      <c r="E68" s="304">
        <v>390</v>
      </c>
      <c r="F68" s="304">
        <v>380</v>
      </c>
      <c r="G68" s="52">
        <v>367</v>
      </c>
      <c r="H68" s="52">
        <v>391</v>
      </c>
      <c r="I68" s="52">
        <v>420</v>
      </c>
      <c r="J68" s="52">
        <v>410</v>
      </c>
      <c r="K68" s="52">
        <v>436</v>
      </c>
      <c r="L68" s="52">
        <v>485</v>
      </c>
      <c r="M68" s="52">
        <v>493</v>
      </c>
      <c r="N68" s="43" t="s">
        <v>1365</v>
      </c>
      <c r="Q68" s="223"/>
      <c r="R68" s="223"/>
    </row>
    <row r="69" spans="2:18" ht="15.75" thickBot="1">
      <c r="B69" s="1473" t="s">
        <v>84</v>
      </c>
      <c r="C69" s="1484">
        <v>370</v>
      </c>
      <c r="D69" s="1484">
        <v>370</v>
      </c>
      <c r="E69" s="1476">
        <v>330</v>
      </c>
      <c r="F69" s="1476">
        <v>310</v>
      </c>
      <c r="G69" s="1471">
        <v>312</v>
      </c>
      <c r="H69" s="1471">
        <v>330</v>
      </c>
      <c r="I69" s="1471">
        <v>369</v>
      </c>
      <c r="J69" s="1471">
        <v>406</v>
      </c>
      <c r="K69" s="1471">
        <v>445</v>
      </c>
      <c r="L69" s="1471">
        <v>447</v>
      </c>
      <c r="M69" s="1471">
        <v>426</v>
      </c>
      <c r="N69" s="1473" t="s">
        <v>1366</v>
      </c>
      <c r="Q69" s="986"/>
      <c r="R69" s="986"/>
    </row>
    <row r="70" spans="2:18" ht="15.75" thickBot="1">
      <c r="B70" s="106" t="s">
        <v>1367</v>
      </c>
      <c r="C70" s="1307" t="s">
        <v>79</v>
      </c>
      <c r="D70" s="1307" t="s">
        <v>79</v>
      </c>
      <c r="E70" s="304" t="s">
        <v>79</v>
      </c>
      <c r="F70" s="304" t="s">
        <v>79</v>
      </c>
      <c r="G70" s="52">
        <v>20</v>
      </c>
      <c r="H70" s="52">
        <v>45</v>
      </c>
      <c r="I70" s="52">
        <v>57</v>
      </c>
      <c r="J70" s="52">
        <v>57</v>
      </c>
      <c r="K70" s="52">
        <v>64</v>
      </c>
      <c r="L70" s="52">
        <v>68</v>
      </c>
      <c r="M70" s="52">
        <v>74</v>
      </c>
      <c r="N70" s="106" t="s">
        <v>1368</v>
      </c>
      <c r="Q70" s="223"/>
      <c r="R70" s="223"/>
    </row>
    <row r="71" spans="2:18" ht="23.25" thickBot="1">
      <c r="B71" s="106" t="s">
        <v>667</v>
      </c>
      <c r="C71" s="1307">
        <v>80</v>
      </c>
      <c r="D71" s="1307">
        <v>80</v>
      </c>
      <c r="E71" s="304">
        <v>90</v>
      </c>
      <c r="F71" s="304">
        <v>90</v>
      </c>
      <c r="G71" s="52">
        <v>101</v>
      </c>
      <c r="H71" s="52">
        <v>97</v>
      </c>
      <c r="I71" s="52">
        <v>132</v>
      </c>
      <c r="J71" s="52">
        <v>196</v>
      </c>
      <c r="K71" s="52">
        <v>296</v>
      </c>
      <c r="L71" s="52">
        <v>254</v>
      </c>
      <c r="M71" s="52">
        <v>259</v>
      </c>
      <c r="N71" s="106" t="s">
        <v>1369</v>
      </c>
      <c r="Q71" s="223"/>
      <c r="R71" s="223"/>
    </row>
    <row r="72" spans="2:18" ht="15.75" thickBot="1">
      <c r="B72" s="106" t="s">
        <v>1136</v>
      </c>
      <c r="C72" s="1307">
        <v>130</v>
      </c>
      <c r="D72" s="1307">
        <v>130</v>
      </c>
      <c r="E72" s="304">
        <v>130</v>
      </c>
      <c r="F72" s="304">
        <v>120</v>
      </c>
      <c r="G72" s="52">
        <v>126</v>
      </c>
      <c r="H72" s="52">
        <v>133</v>
      </c>
      <c r="I72" s="52">
        <v>119</v>
      </c>
      <c r="J72" s="52">
        <v>117</v>
      </c>
      <c r="K72" s="52">
        <v>118</v>
      </c>
      <c r="L72" s="52">
        <v>101</v>
      </c>
      <c r="M72" s="52">
        <v>132</v>
      </c>
      <c r="N72" s="106" t="s">
        <v>1370</v>
      </c>
      <c r="Q72" s="223"/>
      <c r="R72" s="223"/>
    </row>
    <row r="73" spans="2:18" ht="15.75" thickBot="1">
      <c r="B73" s="914" t="s">
        <v>151</v>
      </c>
      <c r="C73" s="1355">
        <v>20</v>
      </c>
      <c r="D73" s="1355">
        <v>20</v>
      </c>
      <c r="E73" s="928">
        <v>20</v>
      </c>
      <c r="F73" s="928">
        <v>20</v>
      </c>
      <c r="G73" s="52">
        <v>23</v>
      </c>
      <c r="H73" s="52">
        <v>24</v>
      </c>
      <c r="I73" s="52">
        <v>28</v>
      </c>
      <c r="J73" s="52">
        <v>29</v>
      </c>
      <c r="K73" s="52">
        <v>30</v>
      </c>
      <c r="L73" s="52">
        <v>25</v>
      </c>
      <c r="M73" s="52">
        <v>20</v>
      </c>
      <c r="N73" s="914" t="s">
        <v>1371</v>
      </c>
      <c r="Q73" s="223"/>
      <c r="R73" s="223"/>
    </row>
    <row r="74" spans="2:18">
      <c r="B74" s="48" t="s">
        <v>76</v>
      </c>
      <c r="C74" s="407"/>
      <c r="D74" s="407"/>
      <c r="E74" s="986"/>
      <c r="F74" s="986"/>
      <c r="N74" s="987" t="s">
        <v>1372</v>
      </c>
      <c r="Q74" s="375"/>
      <c r="R74" s="375"/>
    </row>
    <row r="75" spans="2:18" ht="15.75" thickBot="1">
      <c r="B75" s="1473" t="s">
        <v>1373</v>
      </c>
      <c r="C75" s="1484">
        <v>3810</v>
      </c>
      <c r="D75" s="1484">
        <v>3540</v>
      </c>
      <c r="E75" s="1476">
        <v>3270</v>
      </c>
      <c r="F75" s="1476">
        <v>3370</v>
      </c>
      <c r="G75" s="1471">
        <v>3108</v>
      </c>
      <c r="H75" s="1471">
        <v>2756</v>
      </c>
      <c r="I75" s="1471">
        <v>2801</v>
      </c>
      <c r="J75" s="1471">
        <v>2710</v>
      </c>
      <c r="K75" s="1471">
        <v>2910</v>
      </c>
      <c r="L75" s="1471">
        <v>2910</v>
      </c>
      <c r="M75" s="1471">
        <v>2920</v>
      </c>
      <c r="N75" s="988" t="s">
        <v>1374</v>
      </c>
      <c r="Q75" s="986"/>
      <c r="R75" s="986"/>
    </row>
    <row r="76" spans="2:18" ht="15.75" thickBot="1">
      <c r="B76" s="1473" t="s">
        <v>1350</v>
      </c>
      <c r="C76" s="1484">
        <v>2810</v>
      </c>
      <c r="D76" s="1484">
        <v>2760</v>
      </c>
      <c r="E76" s="1476">
        <v>2620</v>
      </c>
      <c r="F76" s="1476">
        <v>2670</v>
      </c>
      <c r="G76" s="1471">
        <v>2465</v>
      </c>
      <c r="H76" s="1471" t="s">
        <v>79</v>
      </c>
      <c r="I76" s="1471" t="s">
        <v>79</v>
      </c>
      <c r="J76" s="1471" t="s">
        <v>79</v>
      </c>
      <c r="K76" s="1471" t="s">
        <v>79</v>
      </c>
      <c r="L76" s="1471" t="s">
        <v>79</v>
      </c>
      <c r="M76" s="1471" t="s">
        <v>79</v>
      </c>
      <c r="N76" s="988" t="s">
        <v>1351</v>
      </c>
      <c r="Q76" s="986"/>
      <c r="R76" s="986"/>
    </row>
    <row r="77" spans="2:18" ht="15.75" thickBot="1">
      <c r="B77" s="106" t="s">
        <v>139</v>
      </c>
      <c r="C77" s="1307">
        <v>150</v>
      </c>
      <c r="D77" s="1307">
        <v>130</v>
      </c>
      <c r="E77" s="304">
        <v>170</v>
      </c>
      <c r="F77" s="304">
        <v>120</v>
      </c>
      <c r="G77" s="1471">
        <v>126</v>
      </c>
      <c r="H77" s="1471" t="s">
        <v>79</v>
      </c>
      <c r="I77" s="1471" t="s">
        <v>79</v>
      </c>
      <c r="J77" s="1471" t="s">
        <v>79</v>
      </c>
      <c r="K77" s="1471" t="s">
        <v>79</v>
      </c>
      <c r="L77" s="1471" t="s">
        <v>79</v>
      </c>
      <c r="M77" s="1471" t="s">
        <v>79</v>
      </c>
      <c r="N77" s="989" t="s">
        <v>1375</v>
      </c>
      <c r="Q77" s="986"/>
      <c r="R77" s="986"/>
    </row>
    <row r="78" spans="2:18" ht="15.75" thickBot="1">
      <c r="B78" s="106" t="s">
        <v>135</v>
      </c>
      <c r="C78" s="1307">
        <v>100</v>
      </c>
      <c r="D78" s="1307">
        <v>100</v>
      </c>
      <c r="E78" s="304">
        <v>110</v>
      </c>
      <c r="F78" s="304">
        <v>90</v>
      </c>
      <c r="G78" s="1471">
        <v>125</v>
      </c>
      <c r="H78" s="1471" t="s">
        <v>79</v>
      </c>
      <c r="I78" s="1471" t="s">
        <v>79</v>
      </c>
      <c r="J78" s="1471" t="s">
        <v>79</v>
      </c>
      <c r="K78" s="1471" t="s">
        <v>79</v>
      </c>
      <c r="L78" s="1471" t="s">
        <v>79</v>
      </c>
      <c r="M78" s="1471" t="s">
        <v>79</v>
      </c>
      <c r="N78" s="989" t="s">
        <v>1354</v>
      </c>
      <c r="Q78" s="986"/>
      <c r="R78" s="986"/>
    </row>
    <row r="79" spans="2:18" ht="15.75" thickBot="1">
      <c r="B79" s="106" t="s">
        <v>162</v>
      </c>
      <c r="C79" s="1307">
        <v>50</v>
      </c>
      <c r="D79" s="1307">
        <v>40</v>
      </c>
      <c r="E79" s="304">
        <v>60</v>
      </c>
      <c r="F79" s="304">
        <v>60</v>
      </c>
      <c r="G79" s="1471">
        <v>101</v>
      </c>
      <c r="H79" s="1471" t="s">
        <v>79</v>
      </c>
      <c r="I79" s="1471" t="s">
        <v>79</v>
      </c>
      <c r="J79" s="1471" t="s">
        <v>79</v>
      </c>
      <c r="K79" s="1471" t="s">
        <v>79</v>
      </c>
      <c r="L79" s="1471" t="s">
        <v>79</v>
      </c>
      <c r="M79" s="1471" t="s">
        <v>79</v>
      </c>
      <c r="N79" s="989" t="s">
        <v>1376</v>
      </c>
      <c r="Q79" s="986"/>
      <c r="R79" s="986"/>
    </row>
    <row r="80" spans="2:18" ht="15.75" thickBot="1">
      <c r="B80" s="106" t="s">
        <v>1377</v>
      </c>
      <c r="C80" s="1307">
        <v>100</v>
      </c>
      <c r="D80" s="1307">
        <v>90</v>
      </c>
      <c r="E80" s="304">
        <v>80</v>
      </c>
      <c r="F80" s="304">
        <v>90</v>
      </c>
      <c r="G80" s="1471">
        <v>68</v>
      </c>
      <c r="H80" s="1471" t="s">
        <v>79</v>
      </c>
      <c r="I80" s="1471" t="s">
        <v>79</v>
      </c>
      <c r="J80" s="1471" t="s">
        <v>79</v>
      </c>
      <c r="K80" s="1471" t="s">
        <v>79</v>
      </c>
      <c r="L80" s="1471" t="s">
        <v>79</v>
      </c>
      <c r="M80" s="1471" t="s">
        <v>79</v>
      </c>
      <c r="N80" s="989" t="s">
        <v>1352</v>
      </c>
      <c r="Q80" s="986"/>
      <c r="R80" s="986"/>
    </row>
    <row r="81" spans="2:19" ht="15.75" thickBot="1">
      <c r="B81" s="106" t="s">
        <v>1358</v>
      </c>
      <c r="C81" s="1307">
        <v>1180</v>
      </c>
      <c r="D81" s="1307">
        <v>1100</v>
      </c>
      <c r="E81" s="304">
        <v>950</v>
      </c>
      <c r="F81" s="304">
        <v>940</v>
      </c>
      <c r="G81" s="1471">
        <v>60</v>
      </c>
      <c r="H81" s="1471" t="s">
        <v>79</v>
      </c>
      <c r="I81" s="1471" t="s">
        <v>79</v>
      </c>
      <c r="J81" s="1471" t="s">
        <v>79</v>
      </c>
      <c r="K81" s="1471" t="s">
        <v>79</v>
      </c>
      <c r="L81" s="1471" t="s">
        <v>79</v>
      </c>
      <c r="M81" s="1471" t="s">
        <v>79</v>
      </c>
      <c r="N81" s="989" t="s">
        <v>1359</v>
      </c>
      <c r="Q81" s="986"/>
      <c r="R81" s="986"/>
    </row>
    <row r="82" spans="2:19" ht="15.75" thickBot="1">
      <c r="B82" s="106" t="s">
        <v>1378</v>
      </c>
      <c r="C82" s="1307">
        <v>30</v>
      </c>
      <c r="D82" s="1307">
        <v>50</v>
      </c>
      <c r="E82" s="304">
        <v>30</v>
      </c>
      <c r="F82" s="304">
        <v>40</v>
      </c>
      <c r="G82" s="1471">
        <v>32</v>
      </c>
      <c r="H82" s="1471" t="s">
        <v>79</v>
      </c>
      <c r="I82" s="1471" t="s">
        <v>79</v>
      </c>
      <c r="J82" s="1471" t="s">
        <v>79</v>
      </c>
      <c r="K82" s="1471" t="s">
        <v>79</v>
      </c>
      <c r="L82" s="1471" t="s">
        <v>79</v>
      </c>
      <c r="M82" s="1471" t="s">
        <v>79</v>
      </c>
      <c r="N82" s="989" t="s">
        <v>148</v>
      </c>
      <c r="Q82" s="986"/>
      <c r="R82" s="986"/>
    </row>
    <row r="83" spans="2:19" ht="15.75" thickBot="1">
      <c r="B83" s="106" t="s">
        <v>294</v>
      </c>
      <c r="C83" s="1307">
        <v>20</v>
      </c>
      <c r="D83" s="1307">
        <v>20</v>
      </c>
      <c r="E83" s="304">
        <v>20</v>
      </c>
      <c r="F83" s="304">
        <v>20</v>
      </c>
      <c r="G83" s="1471">
        <v>32</v>
      </c>
      <c r="H83" s="1471" t="s">
        <v>79</v>
      </c>
      <c r="I83" s="1471" t="s">
        <v>79</v>
      </c>
      <c r="J83" s="1471" t="s">
        <v>79</v>
      </c>
      <c r="K83" s="1471" t="s">
        <v>79</v>
      </c>
      <c r="L83" s="1471" t="s">
        <v>79</v>
      </c>
      <c r="M83" s="1471" t="s">
        <v>79</v>
      </c>
      <c r="N83" s="989" t="s">
        <v>1379</v>
      </c>
      <c r="Q83" s="986"/>
      <c r="R83" s="986"/>
    </row>
    <row r="84" spans="2:19" ht="15.75" thickBot="1">
      <c r="B84" s="106" t="s">
        <v>295</v>
      </c>
      <c r="C84" s="1307" t="s">
        <v>79</v>
      </c>
      <c r="D84" s="1307">
        <v>10</v>
      </c>
      <c r="E84" s="304" t="s">
        <v>79</v>
      </c>
      <c r="F84" s="304">
        <v>10</v>
      </c>
      <c r="G84" s="1471">
        <v>28</v>
      </c>
      <c r="H84" s="1471" t="s">
        <v>79</v>
      </c>
      <c r="I84" s="1471" t="s">
        <v>79</v>
      </c>
      <c r="J84" s="1471" t="s">
        <v>79</v>
      </c>
      <c r="K84" s="1471" t="s">
        <v>79</v>
      </c>
      <c r="L84" s="1471" t="s">
        <v>79</v>
      </c>
      <c r="M84" s="1471" t="s">
        <v>79</v>
      </c>
      <c r="N84" s="989" t="s">
        <v>1380</v>
      </c>
      <c r="Q84" s="986"/>
      <c r="R84" s="986"/>
    </row>
    <row r="85" spans="2:19" ht="15.75" thickBot="1">
      <c r="B85" s="106" t="s">
        <v>464</v>
      </c>
      <c r="C85" s="1484">
        <v>1190</v>
      </c>
      <c r="D85" s="1484">
        <v>1220</v>
      </c>
      <c r="E85" s="1476">
        <v>1210</v>
      </c>
      <c r="F85" s="1476">
        <v>1300</v>
      </c>
      <c r="G85" s="1471">
        <v>1372</v>
      </c>
      <c r="H85" s="1471" t="s">
        <v>79</v>
      </c>
      <c r="I85" s="1471" t="s">
        <v>79</v>
      </c>
      <c r="J85" s="1471" t="s">
        <v>79</v>
      </c>
      <c r="K85" s="1471" t="s">
        <v>79</v>
      </c>
      <c r="L85" s="1471" t="s">
        <v>79</v>
      </c>
      <c r="M85" s="1471" t="s">
        <v>79</v>
      </c>
      <c r="N85" s="989" t="s">
        <v>1361</v>
      </c>
      <c r="Q85" s="986"/>
      <c r="R85" s="986"/>
    </row>
    <row r="86" spans="2:19" ht="15.75" thickBot="1">
      <c r="B86" s="106" t="s">
        <v>151</v>
      </c>
      <c r="C86" s="1307">
        <v>690</v>
      </c>
      <c r="D86" s="1307">
        <v>570</v>
      </c>
      <c r="E86" s="304">
        <v>460</v>
      </c>
      <c r="F86" s="304">
        <v>470</v>
      </c>
      <c r="G86" s="52">
        <v>428</v>
      </c>
      <c r="H86" s="52">
        <v>409</v>
      </c>
      <c r="I86" s="52">
        <v>420</v>
      </c>
      <c r="J86" s="52">
        <v>340</v>
      </c>
      <c r="K86" s="52">
        <v>360</v>
      </c>
      <c r="L86" s="52">
        <v>350</v>
      </c>
      <c r="M86" s="52">
        <v>360</v>
      </c>
      <c r="N86" s="988" t="s">
        <v>1371</v>
      </c>
      <c r="Q86" s="223"/>
      <c r="R86" s="223"/>
    </row>
    <row r="87" spans="2:19" ht="15.75" thickBot="1">
      <c r="B87" s="106" t="s">
        <v>1381</v>
      </c>
      <c r="C87" s="1307">
        <v>310</v>
      </c>
      <c r="D87" s="1307">
        <v>210</v>
      </c>
      <c r="E87" s="304">
        <v>190</v>
      </c>
      <c r="F87" s="304">
        <v>230</v>
      </c>
      <c r="G87" s="52">
        <v>215</v>
      </c>
      <c r="H87" s="52">
        <v>2346</v>
      </c>
      <c r="I87" s="52">
        <v>2384</v>
      </c>
      <c r="J87" s="52">
        <v>2370</v>
      </c>
      <c r="K87" s="52">
        <v>2550</v>
      </c>
      <c r="L87" s="52">
        <v>2560</v>
      </c>
      <c r="M87" s="52">
        <v>2560</v>
      </c>
      <c r="N87" s="990" t="s">
        <v>1382</v>
      </c>
      <c r="Q87" s="223"/>
      <c r="R87" s="223"/>
    </row>
    <row r="88" spans="2:19">
      <c r="B88" s="115" t="s">
        <v>1383</v>
      </c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</row>
    <row r="89" spans="2:19">
      <c r="B89" s="13" t="s">
        <v>2148</v>
      </c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R89" s="152"/>
      <c r="S89" s="152"/>
    </row>
    <row r="90" spans="2:19">
      <c r="B90" s="115"/>
      <c r="C90" s="991"/>
      <c r="D90" s="991"/>
      <c r="E90" s="991"/>
      <c r="F90" s="991"/>
      <c r="G90" s="991"/>
      <c r="H90" s="991"/>
      <c r="I90" s="991"/>
      <c r="J90" s="991"/>
      <c r="K90" s="991"/>
      <c r="L90" s="991"/>
      <c r="M90" s="991"/>
      <c r="N90" s="991"/>
      <c r="O90" s="991"/>
      <c r="P90" s="991"/>
      <c r="Q90" s="991"/>
      <c r="R90" s="991"/>
      <c r="S90" s="991"/>
    </row>
    <row r="91" spans="2:19" ht="15.75">
      <c r="B91" s="105"/>
      <c r="C91" s="991"/>
      <c r="D91" s="991"/>
      <c r="E91" s="991"/>
      <c r="F91" s="991"/>
      <c r="G91" s="991"/>
      <c r="H91" s="991"/>
      <c r="I91" s="991"/>
      <c r="J91" s="991"/>
      <c r="K91" s="991"/>
      <c r="L91" s="991"/>
      <c r="M91" s="991"/>
      <c r="N91" s="991"/>
      <c r="O91" s="991"/>
      <c r="P91" s="991"/>
      <c r="Q91" s="991"/>
      <c r="R91" s="991"/>
      <c r="S91" s="991"/>
    </row>
    <row r="92" spans="2:19" ht="15.75">
      <c r="B92" s="105" t="s">
        <v>1384</v>
      </c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  <c r="S92" s="152"/>
    </row>
    <row r="93" spans="2:19">
      <c r="B93" s="116" t="s">
        <v>66</v>
      </c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  <c r="S93" s="152"/>
    </row>
    <row r="94" spans="2:19">
      <c r="B94" s="46" t="s">
        <v>1385</v>
      </c>
      <c r="C94" s="159" t="s">
        <v>2149</v>
      </c>
      <c r="D94" s="159" t="s">
        <v>2150</v>
      </c>
      <c r="E94" s="159" t="s">
        <v>642</v>
      </c>
      <c r="F94" s="159" t="s">
        <v>633</v>
      </c>
      <c r="G94" s="159" t="s">
        <v>1255</v>
      </c>
      <c r="H94" s="159" t="s">
        <v>1256</v>
      </c>
      <c r="I94" s="159" t="s">
        <v>388</v>
      </c>
      <c r="J94" s="159" t="s">
        <v>643</v>
      </c>
      <c r="K94" s="159" t="s">
        <v>644</v>
      </c>
      <c r="L94" s="159" t="s">
        <v>645</v>
      </c>
      <c r="M94" s="159" t="s">
        <v>646</v>
      </c>
      <c r="N94" s="46" t="s">
        <v>1386</v>
      </c>
      <c r="P94" s="300"/>
      <c r="Q94" s="300"/>
    </row>
    <row r="95" spans="2:19" ht="15.75" thickBot="1">
      <c r="B95" s="106" t="s">
        <v>162</v>
      </c>
      <c r="C95" s="26">
        <v>13154</v>
      </c>
      <c r="D95" s="26">
        <v>12866</v>
      </c>
      <c r="E95" s="304">
        <v>13206</v>
      </c>
      <c r="F95" s="304">
        <v>12880</v>
      </c>
      <c r="G95" s="52">
        <v>12680</v>
      </c>
      <c r="H95" s="52">
        <v>12041</v>
      </c>
      <c r="I95" s="52">
        <v>11790</v>
      </c>
      <c r="J95" s="52">
        <v>10881</v>
      </c>
      <c r="K95" s="52">
        <v>10412</v>
      </c>
      <c r="L95" s="52">
        <v>10193</v>
      </c>
      <c r="M95" s="52">
        <v>10452</v>
      </c>
      <c r="N95" s="106" t="s">
        <v>1376</v>
      </c>
      <c r="P95" s="223"/>
      <c r="Q95" s="223"/>
    </row>
    <row r="96" spans="2:19" ht="15.75" thickBot="1">
      <c r="B96" s="106" t="s">
        <v>1387</v>
      </c>
      <c r="C96" s="26">
        <v>1297</v>
      </c>
      <c r="D96" s="26">
        <v>1312</v>
      </c>
      <c r="E96" s="304">
        <v>1327</v>
      </c>
      <c r="F96" s="304">
        <v>1286</v>
      </c>
      <c r="G96" s="52">
        <v>1316</v>
      </c>
      <c r="H96" s="52">
        <v>1353</v>
      </c>
      <c r="I96" s="52">
        <v>1454</v>
      </c>
      <c r="J96" s="52">
        <v>1508</v>
      </c>
      <c r="K96" s="52">
        <v>1505</v>
      </c>
      <c r="L96" s="52">
        <v>1637</v>
      </c>
      <c r="M96" s="52">
        <v>1683</v>
      </c>
      <c r="N96" s="106" t="s">
        <v>1379</v>
      </c>
      <c r="P96" s="223"/>
      <c r="Q96" s="223"/>
    </row>
    <row r="97" spans="2:19" ht="15.75" thickBot="1">
      <c r="B97" s="106" t="s">
        <v>295</v>
      </c>
      <c r="C97" s="26">
        <v>1285</v>
      </c>
      <c r="D97" s="26">
        <v>1332</v>
      </c>
      <c r="E97" s="304">
        <v>1244</v>
      </c>
      <c r="F97" s="304">
        <v>1233</v>
      </c>
      <c r="G97" s="52">
        <v>1233</v>
      </c>
      <c r="H97" s="52">
        <v>1307</v>
      </c>
      <c r="I97" s="52">
        <v>1300</v>
      </c>
      <c r="J97" s="52">
        <v>1351</v>
      </c>
      <c r="K97" s="52">
        <v>1345</v>
      </c>
      <c r="L97" s="52">
        <v>1293</v>
      </c>
      <c r="M97" s="52">
        <v>1252</v>
      </c>
      <c r="N97" s="106" t="s">
        <v>1380</v>
      </c>
      <c r="P97" s="223"/>
      <c r="Q97" s="223"/>
    </row>
    <row r="98" spans="2:19" ht="15.75" thickBot="1">
      <c r="B98" s="106" t="s">
        <v>1388</v>
      </c>
      <c r="C98" s="26">
        <v>286</v>
      </c>
      <c r="D98" s="26">
        <v>275</v>
      </c>
      <c r="E98" s="304">
        <v>287</v>
      </c>
      <c r="F98" s="304">
        <v>322</v>
      </c>
      <c r="G98" s="52">
        <v>352</v>
      </c>
      <c r="H98" s="52">
        <v>360</v>
      </c>
      <c r="I98" s="52">
        <v>395</v>
      </c>
      <c r="J98" s="52">
        <v>421</v>
      </c>
      <c r="K98" s="52">
        <v>430</v>
      </c>
      <c r="L98" s="52">
        <v>376</v>
      </c>
      <c r="M98" s="52">
        <v>372</v>
      </c>
      <c r="N98" s="106" t="s">
        <v>1389</v>
      </c>
      <c r="P98" s="223"/>
      <c r="Q98" s="223"/>
    </row>
    <row r="99" spans="2:19" ht="15.75" thickBot="1">
      <c r="B99" s="106" t="s">
        <v>235</v>
      </c>
      <c r="C99" s="26">
        <v>165</v>
      </c>
      <c r="D99" s="26">
        <v>166</v>
      </c>
      <c r="E99" s="304">
        <v>161</v>
      </c>
      <c r="F99" s="304">
        <v>203</v>
      </c>
      <c r="G99" s="52">
        <v>210</v>
      </c>
      <c r="H99" s="52">
        <v>209</v>
      </c>
      <c r="I99" s="52">
        <v>234</v>
      </c>
      <c r="J99" s="52">
        <v>264</v>
      </c>
      <c r="K99" s="52">
        <v>259</v>
      </c>
      <c r="L99" s="52">
        <v>261</v>
      </c>
      <c r="M99" s="52">
        <v>272</v>
      </c>
      <c r="N99" s="106" t="s">
        <v>235</v>
      </c>
      <c r="P99" s="223"/>
      <c r="Q99" s="223"/>
    </row>
    <row r="100" spans="2:19" ht="15.75" thickBot="1">
      <c r="B100" s="106" t="s">
        <v>1390</v>
      </c>
      <c r="C100" s="26">
        <v>168</v>
      </c>
      <c r="D100" s="26">
        <v>159</v>
      </c>
      <c r="E100" s="304">
        <v>164</v>
      </c>
      <c r="F100" s="304">
        <v>170</v>
      </c>
      <c r="G100" s="52">
        <v>162</v>
      </c>
      <c r="H100" s="52">
        <v>159</v>
      </c>
      <c r="I100" s="52">
        <v>173</v>
      </c>
      <c r="J100" s="52">
        <v>168</v>
      </c>
      <c r="K100" s="52">
        <v>160</v>
      </c>
      <c r="L100" s="52">
        <v>172</v>
      </c>
      <c r="M100" s="52">
        <v>189</v>
      </c>
      <c r="N100" s="106" t="s">
        <v>1390</v>
      </c>
      <c r="P100" s="223"/>
      <c r="Q100" s="223"/>
    </row>
    <row r="101" spans="2:19" ht="15.75" thickBot="1">
      <c r="B101" s="106" t="s">
        <v>1391</v>
      </c>
      <c r="C101" s="26">
        <v>339</v>
      </c>
      <c r="D101" s="26">
        <v>304</v>
      </c>
      <c r="E101" s="304">
        <v>298</v>
      </c>
      <c r="F101" s="304">
        <v>270</v>
      </c>
      <c r="G101" s="52">
        <v>239</v>
      </c>
      <c r="H101" s="52">
        <v>226</v>
      </c>
      <c r="I101" s="52">
        <v>228</v>
      </c>
      <c r="J101" s="52">
        <v>223</v>
      </c>
      <c r="K101" s="52">
        <v>214</v>
      </c>
      <c r="L101" s="52">
        <v>217</v>
      </c>
      <c r="M101" s="52">
        <v>203</v>
      </c>
      <c r="N101" s="106" t="s">
        <v>1391</v>
      </c>
      <c r="P101" s="223"/>
      <c r="Q101" s="223"/>
    </row>
    <row r="102" spans="2:19" ht="15.75" thickBot="1">
      <c r="B102" s="106" t="s">
        <v>1392</v>
      </c>
      <c r="C102" s="26">
        <v>24</v>
      </c>
      <c r="D102" s="26">
        <v>21</v>
      </c>
      <c r="E102" s="304">
        <v>15</v>
      </c>
      <c r="F102" s="304">
        <v>20</v>
      </c>
      <c r="G102" s="52">
        <v>20</v>
      </c>
      <c r="H102" s="52">
        <v>20</v>
      </c>
      <c r="I102" s="52">
        <v>24</v>
      </c>
      <c r="J102" s="52">
        <v>32</v>
      </c>
      <c r="K102" s="52">
        <v>30</v>
      </c>
      <c r="L102" s="52">
        <v>25</v>
      </c>
      <c r="M102" s="52">
        <v>22</v>
      </c>
      <c r="N102" s="106" t="s">
        <v>1392</v>
      </c>
      <c r="P102" s="223"/>
      <c r="Q102" s="223"/>
    </row>
    <row r="103" spans="2:19" ht="15.75" thickBot="1">
      <c r="B103" s="106" t="s">
        <v>1393</v>
      </c>
      <c r="C103" s="26">
        <v>20</v>
      </c>
      <c r="D103" s="26">
        <v>23</v>
      </c>
      <c r="E103" s="304">
        <v>22</v>
      </c>
      <c r="F103" s="304">
        <v>20</v>
      </c>
      <c r="G103" s="52">
        <v>21</v>
      </c>
      <c r="H103" s="52">
        <v>23</v>
      </c>
      <c r="I103" s="52">
        <v>24</v>
      </c>
      <c r="J103" s="52">
        <v>27</v>
      </c>
      <c r="K103" s="52">
        <v>28</v>
      </c>
      <c r="L103" s="52">
        <v>50</v>
      </c>
      <c r="M103" s="52">
        <v>24</v>
      </c>
      <c r="N103" s="106" t="s">
        <v>1394</v>
      </c>
      <c r="P103" s="223"/>
      <c r="Q103" s="223"/>
    </row>
    <row r="104" spans="2:19" ht="15.75" thickBot="1">
      <c r="B104" s="106" t="s">
        <v>1395</v>
      </c>
      <c r="C104" s="26">
        <v>21</v>
      </c>
      <c r="D104" s="26">
        <v>19</v>
      </c>
      <c r="E104" s="304">
        <v>23</v>
      </c>
      <c r="F104" s="304">
        <v>21</v>
      </c>
      <c r="G104" s="52">
        <v>19</v>
      </c>
      <c r="H104" s="52">
        <v>18</v>
      </c>
      <c r="I104" s="52">
        <v>19</v>
      </c>
      <c r="J104" s="52">
        <v>21</v>
      </c>
      <c r="K104" s="52">
        <v>27</v>
      </c>
      <c r="L104" s="52">
        <v>25</v>
      </c>
      <c r="M104" s="52">
        <v>22</v>
      </c>
      <c r="N104" s="106" t="s">
        <v>1395</v>
      </c>
      <c r="P104" s="223"/>
      <c r="Q104" s="223"/>
    </row>
    <row r="105" spans="2:19" ht="15.75" thickBot="1">
      <c r="B105" s="106" t="s">
        <v>1396</v>
      </c>
      <c r="C105" s="26">
        <v>14</v>
      </c>
      <c r="D105" s="26">
        <v>14</v>
      </c>
      <c r="E105" s="304">
        <v>14</v>
      </c>
      <c r="F105" s="304">
        <v>14</v>
      </c>
      <c r="G105" s="52">
        <v>13</v>
      </c>
      <c r="H105" s="52">
        <v>12</v>
      </c>
      <c r="I105" s="52">
        <v>13</v>
      </c>
      <c r="J105" s="52">
        <v>13</v>
      </c>
      <c r="K105" s="52">
        <v>15</v>
      </c>
      <c r="L105" s="52">
        <v>6</v>
      </c>
      <c r="M105" s="52">
        <v>22</v>
      </c>
      <c r="N105" s="106" t="s">
        <v>1396</v>
      </c>
      <c r="P105" s="223"/>
      <c r="Q105" s="223"/>
    </row>
    <row r="106" spans="2:19" ht="15.75" thickBot="1">
      <c r="B106" s="106" t="s">
        <v>1397</v>
      </c>
      <c r="C106" s="26">
        <v>11</v>
      </c>
      <c r="D106" s="26">
        <v>11</v>
      </c>
      <c r="E106" s="304">
        <v>10</v>
      </c>
      <c r="F106" s="304">
        <v>10</v>
      </c>
      <c r="G106" s="52">
        <v>9</v>
      </c>
      <c r="H106" s="52">
        <v>8</v>
      </c>
      <c r="I106" s="52">
        <v>7</v>
      </c>
      <c r="J106" s="52">
        <v>6</v>
      </c>
      <c r="K106" s="52">
        <v>6</v>
      </c>
      <c r="L106" s="52">
        <v>6</v>
      </c>
      <c r="M106" s="52">
        <v>7</v>
      </c>
      <c r="N106" s="106" t="s">
        <v>1397</v>
      </c>
      <c r="P106" s="223"/>
      <c r="Q106" s="223"/>
    </row>
    <row r="107" spans="2:19">
      <c r="B107" s="122" t="s">
        <v>1398</v>
      </c>
      <c r="C107" s="405">
        <v>8</v>
      </c>
      <c r="D107" s="405">
        <v>8</v>
      </c>
      <c r="E107" s="324">
        <v>8</v>
      </c>
      <c r="F107" s="324">
        <v>6</v>
      </c>
      <c r="G107" s="151">
        <v>6</v>
      </c>
      <c r="H107" s="151">
        <v>6</v>
      </c>
      <c r="I107" s="151">
        <v>6</v>
      </c>
      <c r="J107" s="151">
        <v>6</v>
      </c>
      <c r="K107" s="151">
        <v>6</v>
      </c>
      <c r="L107" s="151">
        <v>6</v>
      </c>
      <c r="M107" s="151">
        <v>6</v>
      </c>
      <c r="N107" s="122" t="s">
        <v>1398</v>
      </c>
      <c r="P107" s="223"/>
      <c r="Q107" s="223"/>
    </row>
    <row r="108" spans="2:19" ht="22.5">
      <c r="B108" s="46" t="s">
        <v>4</v>
      </c>
      <c r="C108" s="153">
        <v>16792</v>
      </c>
      <c r="D108" s="153">
        <v>16509</v>
      </c>
      <c r="E108" s="153">
        <v>16780</v>
      </c>
      <c r="F108" s="153">
        <v>16454</v>
      </c>
      <c r="G108" s="153">
        <v>16281</v>
      </c>
      <c r="H108" s="153">
        <v>15742</v>
      </c>
      <c r="I108" s="153">
        <v>15667</v>
      </c>
      <c r="J108" s="153">
        <v>14921</v>
      </c>
      <c r="K108" s="153">
        <v>14437</v>
      </c>
      <c r="L108" s="153">
        <v>14269</v>
      </c>
      <c r="M108" s="153">
        <v>13102</v>
      </c>
      <c r="N108" s="46" t="s">
        <v>1399</v>
      </c>
      <c r="P108" s="1480"/>
      <c r="Q108" s="1480"/>
    </row>
    <row r="109" spans="2:19">
      <c r="B109" s="1472"/>
      <c r="C109" s="986"/>
      <c r="D109" s="986"/>
      <c r="E109" s="986"/>
      <c r="F109" s="986"/>
      <c r="G109" s="986"/>
      <c r="H109" s="173"/>
      <c r="I109" s="173"/>
      <c r="J109" s="173"/>
      <c r="K109" s="173"/>
      <c r="L109" s="173"/>
      <c r="M109" s="173"/>
      <c r="N109" s="1470"/>
      <c r="P109" s="986"/>
      <c r="Q109" s="986"/>
      <c r="S109" s="1472"/>
    </row>
    <row r="110" spans="2:19">
      <c r="B110" s="46" t="s">
        <v>1400</v>
      </c>
      <c r="C110" s="1485" t="s">
        <v>2151</v>
      </c>
      <c r="D110" s="134" t="s">
        <v>2152</v>
      </c>
      <c r="E110" s="134">
        <v>2020</v>
      </c>
      <c r="F110" s="134">
        <v>2019</v>
      </c>
      <c r="G110" s="134">
        <v>2018</v>
      </c>
      <c r="H110" s="134">
        <v>2017</v>
      </c>
      <c r="I110" s="134">
        <v>2016</v>
      </c>
      <c r="J110" s="134">
        <v>2015</v>
      </c>
      <c r="K110" s="134">
        <v>2014</v>
      </c>
      <c r="L110" s="134">
        <v>2013</v>
      </c>
      <c r="M110" s="134">
        <v>2012</v>
      </c>
      <c r="N110" s="1477" t="s">
        <v>1401</v>
      </c>
      <c r="P110" s="1463"/>
      <c r="Q110" s="1463"/>
    </row>
    <row r="111" spans="2:19" ht="15.75" thickBot="1">
      <c r="B111" s="43" t="s">
        <v>232</v>
      </c>
      <c r="C111" s="26">
        <v>580</v>
      </c>
      <c r="D111" s="26">
        <v>586</v>
      </c>
      <c r="E111" s="52">
        <v>528</v>
      </c>
      <c r="F111" s="52">
        <v>584</v>
      </c>
      <c r="G111" s="52">
        <v>637</v>
      </c>
      <c r="H111" s="52">
        <v>625</v>
      </c>
      <c r="I111" s="52">
        <v>629</v>
      </c>
      <c r="J111" s="52">
        <v>661</v>
      </c>
      <c r="K111" s="52">
        <v>636</v>
      </c>
      <c r="L111" s="52">
        <v>735</v>
      </c>
      <c r="M111" s="52">
        <v>713</v>
      </c>
      <c r="N111" s="106" t="s">
        <v>1402</v>
      </c>
      <c r="P111" s="223"/>
      <c r="Q111" s="223"/>
    </row>
    <row r="112" spans="2:19">
      <c r="B112" s="992" t="s">
        <v>135</v>
      </c>
      <c r="C112" s="405">
        <v>4467</v>
      </c>
      <c r="D112" s="405">
        <v>4168</v>
      </c>
      <c r="E112" s="151">
        <v>3763</v>
      </c>
      <c r="F112" s="151">
        <v>4273</v>
      </c>
      <c r="G112" s="151">
        <v>4439</v>
      </c>
      <c r="H112" s="151">
        <v>4532</v>
      </c>
      <c r="I112" s="151">
        <v>4299</v>
      </c>
      <c r="J112" s="151">
        <v>4233</v>
      </c>
      <c r="K112" s="151">
        <v>3895</v>
      </c>
      <c r="L112" s="151">
        <v>3611</v>
      </c>
      <c r="M112" s="151">
        <v>3817</v>
      </c>
      <c r="N112" s="993" t="s">
        <v>1354</v>
      </c>
      <c r="P112" s="223"/>
      <c r="Q112" s="223"/>
    </row>
    <row r="113" spans="2:18">
      <c r="B113" s="46" t="s">
        <v>1403</v>
      </c>
      <c r="C113" s="90">
        <v>21839</v>
      </c>
      <c r="D113" s="90">
        <v>21281</v>
      </c>
      <c r="E113" s="153">
        <v>21069</v>
      </c>
      <c r="F113" s="153">
        <v>21322</v>
      </c>
      <c r="G113" s="153">
        <v>21357</v>
      </c>
      <c r="H113" s="153">
        <v>20899</v>
      </c>
      <c r="I113" s="153">
        <v>20595</v>
      </c>
      <c r="J113" s="153">
        <v>19815</v>
      </c>
      <c r="K113" s="153">
        <v>18968</v>
      </c>
      <c r="L113" s="153">
        <v>18615</v>
      </c>
      <c r="M113" s="153">
        <v>17632</v>
      </c>
      <c r="N113" s="46" t="s">
        <v>1404</v>
      </c>
      <c r="P113" s="1480"/>
      <c r="Q113" s="1480"/>
    </row>
    <row r="114" spans="2:18">
      <c r="B114" s="115" t="s">
        <v>1383</v>
      </c>
      <c r="H114" s="27"/>
      <c r="I114" s="27"/>
      <c r="M114" s="115"/>
      <c r="N114" s="115"/>
      <c r="O114" s="115"/>
    </row>
    <row r="115" spans="2:18">
      <c r="B115" s="282" t="s">
        <v>2153</v>
      </c>
      <c r="P115" s="992"/>
    </row>
    <row r="116" spans="2:18" ht="15.75"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</row>
    <row r="117" spans="2:18" ht="15.75">
      <c r="B117" s="105" t="s">
        <v>1405</v>
      </c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</row>
    <row r="118" spans="2:18">
      <c r="B118" s="116" t="s">
        <v>66</v>
      </c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</row>
    <row r="119" spans="2:18">
      <c r="B119" s="994"/>
      <c r="C119" s="159" t="s">
        <v>2081</v>
      </c>
      <c r="D119" s="159" t="s">
        <v>1534</v>
      </c>
      <c r="E119" s="159">
        <v>2019</v>
      </c>
      <c r="F119" s="159">
        <v>2018</v>
      </c>
      <c r="G119" s="159">
        <v>2017</v>
      </c>
      <c r="H119" s="159">
        <v>2016</v>
      </c>
      <c r="I119" s="159">
        <v>2015</v>
      </c>
      <c r="J119" s="159">
        <v>2014</v>
      </c>
      <c r="K119" s="159">
        <v>2013</v>
      </c>
      <c r="L119" s="159">
        <v>2012</v>
      </c>
      <c r="M119" s="159">
        <v>2011</v>
      </c>
      <c r="N119" s="159"/>
      <c r="Q119" s="300"/>
      <c r="R119" s="300"/>
    </row>
    <row r="120" spans="2:18" ht="15.75" thickBot="1">
      <c r="B120" s="1473" t="s">
        <v>86</v>
      </c>
      <c r="C120" s="1474">
        <v>17030</v>
      </c>
      <c r="D120" s="1474">
        <v>16710</v>
      </c>
      <c r="E120" s="1476">
        <v>16700</v>
      </c>
      <c r="F120" s="1476">
        <v>16880</v>
      </c>
      <c r="G120" s="1471">
        <v>16960</v>
      </c>
      <c r="H120" s="1471">
        <v>17293</v>
      </c>
      <c r="I120" s="1471">
        <v>17713</v>
      </c>
      <c r="J120" s="1471">
        <v>17068</v>
      </c>
      <c r="K120" s="1471">
        <v>17016</v>
      </c>
      <c r="L120" s="1471">
        <v>17002</v>
      </c>
      <c r="M120" s="1471">
        <v>17184</v>
      </c>
      <c r="N120" s="1473" t="s">
        <v>1406</v>
      </c>
      <c r="Q120" s="986"/>
      <c r="R120" s="986"/>
    </row>
    <row r="121" spans="2:18" ht="23.25" thickBot="1">
      <c r="B121" s="106" t="s">
        <v>90</v>
      </c>
      <c r="C121" s="26">
        <v>15390</v>
      </c>
      <c r="D121" s="26">
        <v>15220</v>
      </c>
      <c r="E121" s="304">
        <v>15230</v>
      </c>
      <c r="F121" s="304">
        <v>15430</v>
      </c>
      <c r="G121" s="52">
        <v>15422</v>
      </c>
      <c r="H121" s="52">
        <v>15563</v>
      </c>
      <c r="I121" s="52">
        <v>15984</v>
      </c>
      <c r="J121" s="52">
        <v>15663</v>
      </c>
      <c r="K121" s="52">
        <v>15629</v>
      </c>
      <c r="L121" s="52">
        <v>15604</v>
      </c>
      <c r="M121" s="52">
        <v>15840</v>
      </c>
      <c r="N121" s="106" t="s">
        <v>1407</v>
      </c>
      <c r="Q121" s="223"/>
      <c r="R121" s="223"/>
    </row>
    <row r="122" spans="2:18" ht="15.75" thickBot="1">
      <c r="B122" s="43" t="s">
        <v>1408</v>
      </c>
      <c r="C122" s="26">
        <v>2980</v>
      </c>
      <c r="D122" s="26">
        <v>2720</v>
      </c>
      <c r="E122" s="304">
        <v>2620</v>
      </c>
      <c r="F122" s="304">
        <v>2690</v>
      </c>
      <c r="G122" s="52">
        <v>2758</v>
      </c>
      <c r="H122" s="52">
        <v>2879</v>
      </c>
      <c r="I122" s="52">
        <v>2880</v>
      </c>
      <c r="J122" s="52">
        <v>2506</v>
      </c>
      <c r="K122" s="52">
        <v>2596</v>
      </c>
      <c r="L122" s="52">
        <v>2670</v>
      </c>
      <c r="M122" s="52">
        <v>2746</v>
      </c>
      <c r="N122" s="43" t="s">
        <v>1409</v>
      </c>
      <c r="Q122" s="223"/>
      <c r="R122" s="223"/>
    </row>
    <row r="123" spans="2:18" ht="15.75" thickBot="1">
      <c r="B123" s="43" t="s">
        <v>93</v>
      </c>
      <c r="C123" s="26">
        <v>4770</v>
      </c>
      <c r="D123" s="26">
        <v>4750</v>
      </c>
      <c r="E123" s="304">
        <v>4680</v>
      </c>
      <c r="F123" s="304">
        <v>4700</v>
      </c>
      <c r="G123" s="52">
        <v>4583</v>
      </c>
      <c r="H123" s="52">
        <v>4535</v>
      </c>
      <c r="I123" s="52">
        <v>4666</v>
      </c>
      <c r="J123" s="52">
        <v>4593</v>
      </c>
      <c r="K123" s="52">
        <v>4566</v>
      </c>
      <c r="L123" s="52">
        <v>4537</v>
      </c>
      <c r="M123" s="52">
        <v>4480</v>
      </c>
      <c r="N123" s="43" t="s">
        <v>1410</v>
      </c>
      <c r="Q123" s="223"/>
      <c r="R123" s="223"/>
    </row>
    <row r="124" spans="2:18" ht="15.75" thickBot="1">
      <c r="B124" s="43" t="s">
        <v>94</v>
      </c>
      <c r="C124" s="26">
        <v>1610</v>
      </c>
      <c r="D124" s="26">
        <v>1580</v>
      </c>
      <c r="E124" s="304">
        <v>1630</v>
      </c>
      <c r="F124" s="304">
        <v>1630</v>
      </c>
      <c r="G124" s="52">
        <v>1608</v>
      </c>
      <c r="H124" s="52">
        <v>1639</v>
      </c>
      <c r="I124" s="52">
        <v>1662</v>
      </c>
      <c r="J124" s="52">
        <v>1671</v>
      </c>
      <c r="K124" s="52">
        <v>1589</v>
      </c>
      <c r="L124" s="52">
        <v>1416</v>
      </c>
      <c r="M124" s="52">
        <v>1441</v>
      </c>
      <c r="N124" s="43" t="s">
        <v>1411</v>
      </c>
      <c r="Q124" s="223"/>
      <c r="R124" s="223"/>
    </row>
    <row r="125" spans="2:18" ht="15.75" thickBot="1">
      <c r="B125" s="43" t="s">
        <v>307</v>
      </c>
      <c r="C125" s="26">
        <v>320</v>
      </c>
      <c r="D125" s="26">
        <v>320</v>
      </c>
      <c r="E125" s="304">
        <v>320</v>
      </c>
      <c r="F125" s="304">
        <v>350</v>
      </c>
      <c r="G125" s="52">
        <v>360</v>
      </c>
      <c r="H125" s="52">
        <v>422</v>
      </c>
      <c r="I125" s="52">
        <v>444</v>
      </c>
      <c r="J125" s="52">
        <v>462</v>
      </c>
      <c r="K125" s="52">
        <v>455</v>
      </c>
      <c r="L125" s="52">
        <v>495</v>
      </c>
      <c r="M125" s="52">
        <v>496</v>
      </c>
      <c r="N125" s="43" t="s">
        <v>1412</v>
      </c>
      <c r="Q125" s="223"/>
      <c r="R125" s="223"/>
    </row>
    <row r="126" spans="2:18" ht="15.75" thickBot="1">
      <c r="B126" s="43" t="s">
        <v>1413</v>
      </c>
      <c r="C126" s="26">
        <v>2990</v>
      </c>
      <c r="D126" s="26">
        <v>3130</v>
      </c>
      <c r="E126" s="304">
        <v>3280</v>
      </c>
      <c r="F126" s="304">
        <v>3230</v>
      </c>
      <c r="G126" s="52">
        <v>3151</v>
      </c>
      <c r="H126" s="52">
        <v>3055</v>
      </c>
      <c r="I126" s="52">
        <v>3047</v>
      </c>
      <c r="J126" s="52">
        <v>3113</v>
      </c>
      <c r="K126" s="52">
        <v>3163</v>
      </c>
      <c r="L126" s="52">
        <v>3068</v>
      </c>
      <c r="M126" s="52">
        <v>3150</v>
      </c>
      <c r="N126" s="43" t="s">
        <v>1414</v>
      </c>
      <c r="Q126" s="223"/>
      <c r="R126" s="223"/>
    </row>
    <row r="127" spans="2:18" ht="23.25" thickBot="1">
      <c r="B127" s="43" t="s">
        <v>1415</v>
      </c>
      <c r="C127" s="26">
        <v>1850</v>
      </c>
      <c r="D127" s="26">
        <v>1790</v>
      </c>
      <c r="E127" s="304">
        <v>1660</v>
      </c>
      <c r="F127" s="304">
        <v>1620</v>
      </c>
      <c r="G127" s="52">
        <v>1679</v>
      </c>
      <c r="H127" s="52">
        <v>1624</v>
      </c>
      <c r="I127" s="52">
        <v>1690</v>
      </c>
      <c r="J127" s="52">
        <v>1603</v>
      </c>
      <c r="K127" s="52">
        <v>1601</v>
      </c>
      <c r="L127" s="52">
        <v>1699</v>
      </c>
      <c r="M127" s="52">
        <v>1639</v>
      </c>
      <c r="N127" s="43" t="s">
        <v>1416</v>
      </c>
      <c r="Q127" s="223"/>
      <c r="R127" s="223"/>
    </row>
    <row r="128" spans="2:18" ht="15.75" thickBot="1">
      <c r="B128" s="43" t="s">
        <v>1417</v>
      </c>
      <c r="C128" s="26">
        <v>630</v>
      </c>
      <c r="D128" s="26">
        <v>690</v>
      </c>
      <c r="E128" s="304">
        <v>820</v>
      </c>
      <c r="F128" s="304">
        <v>980</v>
      </c>
      <c r="G128" s="52">
        <v>1046</v>
      </c>
      <c r="H128" s="52">
        <v>1159</v>
      </c>
      <c r="I128" s="52">
        <v>1358</v>
      </c>
      <c r="J128" s="52">
        <v>1544</v>
      </c>
      <c r="K128" s="52">
        <v>1502</v>
      </c>
      <c r="L128" s="52">
        <v>1519</v>
      </c>
      <c r="M128" s="52">
        <v>1684</v>
      </c>
      <c r="N128" s="43" t="s">
        <v>1417</v>
      </c>
      <c r="Q128" s="223"/>
      <c r="R128" s="223"/>
    </row>
    <row r="129" spans="2:18" ht="15.75" thickBot="1">
      <c r="B129" s="43" t="s">
        <v>1118</v>
      </c>
      <c r="C129" s="26">
        <v>240</v>
      </c>
      <c r="D129" s="26">
        <v>240</v>
      </c>
      <c r="E129" s="304">
        <v>220</v>
      </c>
      <c r="F129" s="304">
        <v>230</v>
      </c>
      <c r="G129" s="52">
        <v>237</v>
      </c>
      <c r="H129" s="52">
        <v>250</v>
      </c>
      <c r="I129" s="52">
        <v>239</v>
      </c>
      <c r="J129" s="52">
        <v>171</v>
      </c>
      <c r="K129" s="52">
        <v>156</v>
      </c>
      <c r="L129" s="52">
        <v>199</v>
      </c>
      <c r="M129" s="52">
        <v>204</v>
      </c>
      <c r="N129" s="43" t="s">
        <v>1418</v>
      </c>
      <c r="Q129" s="223"/>
      <c r="R129" s="223"/>
    </row>
    <row r="130" spans="2:18" ht="15.75" thickBot="1">
      <c r="B130" s="106" t="s">
        <v>1419</v>
      </c>
      <c r="C130" s="26">
        <v>1620</v>
      </c>
      <c r="D130" s="26">
        <v>1500</v>
      </c>
      <c r="E130" s="304">
        <v>1450</v>
      </c>
      <c r="F130" s="304">
        <v>1440</v>
      </c>
      <c r="G130" s="52">
        <v>1538</v>
      </c>
      <c r="H130" s="52">
        <v>1730</v>
      </c>
      <c r="I130" s="52">
        <v>1729</v>
      </c>
      <c r="J130" s="52">
        <v>1405</v>
      </c>
      <c r="K130" s="52">
        <v>1387</v>
      </c>
      <c r="L130" s="52">
        <v>1398</v>
      </c>
      <c r="M130" s="52">
        <v>1344</v>
      </c>
      <c r="N130" s="106" t="s">
        <v>1420</v>
      </c>
      <c r="Q130" s="223"/>
      <c r="R130" s="223"/>
    </row>
    <row r="131" spans="2:18" ht="23.25" thickBot="1">
      <c r="B131" s="106" t="s">
        <v>1189</v>
      </c>
      <c r="C131" s="1474" t="s">
        <v>79</v>
      </c>
      <c r="D131" s="1474" t="s">
        <v>79</v>
      </c>
      <c r="E131" s="1476" t="s">
        <v>79</v>
      </c>
      <c r="F131" s="1476" t="s">
        <v>79</v>
      </c>
      <c r="G131" s="52" t="s">
        <v>79</v>
      </c>
      <c r="H131" s="52" t="s">
        <v>79</v>
      </c>
      <c r="I131" s="52" t="s">
        <v>79</v>
      </c>
      <c r="J131" s="52" t="s">
        <v>79</v>
      </c>
      <c r="K131" s="52" t="s">
        <v>79</v>
      </c>
      <c r="L131" s="52" t="s">
        <v>79</v>
      </c>
      <c r="M131" s="52">
        <v>922</v>
      </c>
      <c r="N131" s="106" t="s">
        <v>1421</v>
      </c>
      <c r="Q131" s="223"/>
      <c r="R131" s="223"/>
    </row>
    <row r="132" spans="2:18">
      <c r="B132" s="341" t="s">
        <v>95</v>
      </c>
      <c r="C132" s="229">
        <v>570</v>
      </c>
      <c r="D132" s="229">
        <v>470</v>
      </c>
      <c r="E132" s="995">
        <v>490</v>
      </c>
      <c r="F132" s="995">
        <v>380</v>
      </c>
      <c r="G132" s="462">
        <v>401</v>
      </c>
      <c r="H132" s="462">
        <v>459</v>
      </c>
      <c r="I132" s="462">
        <v>473</v>
      </c>
      <c r="J132" s="462">
        <v>470</v>
      </c>
      <c r="K132" s="462">
        <v>483</v>
      </c>
      <c r="L132" s="462">
        <v>486</v>
      </c>
      <c r="M132" s="462">
        <v>495</v>
      </c>
      <c r="N132" s="341" t="s">
        <v>1422</v>
      </c>
      <c r="Q132" s="986"/>
      <c r="R132" s="986"/>
    </row>
    <row r="133" spans="2:18" ht="33.75">
      <c r="B133" s="46" t="s">
        <v>1423</v>
      </c>
      <c r="C133" s="90">
        <v>17600</v>
      </c>
      <c r="D133" s="90">
        <v>17180</v>
      </c>
      <c r="E133" s="90">
        <v>17190</v>
      </c>
      <c r="F133" s="90">
        <v>17250</v>
      </c>
      <c r="G133" s="90">
        <v>17361</v>
      </c>
      <c r="H133" s="90">
        <v>17752</v>
      </c>
      <c r="I133" s="90">
        <v>18186</v>
      </c>
      <c r="J133" s="90">
        <v>17538</v>
      </c>
      <c r="K133" s="90">
        <v>17499</v>
      </c>
      <c r="L133" s="90">
        <v>17488</v>
      </c>
      <c r="M133" s="90">
        <v>17679</v>
      </c>
      <c r="N133" s="46" t="s">
        <v>1424</v>
      </c>
      <c r="Q133" s="986"/>
      <c r="R133" s="986"/>
    </row>
    <row r="134" spans="2:18">
      <c r="B134" s="115" t="s">
        <v>1383</v>
      </c>
      <c r="C134" s="223"/>
      <c r="D134" s="223"/>
      <c r="E134" s="223"/>
      <c r="F134" s="223"/>
      <c r="G134" s="223"/>
      <c r="H134" s="223"/>
      <c r="I134" s="223"/>
      <c r="J134" s="47"/>
      <c r="K134" s="47"/>
      <c r="L134" s="47"/>
      <c r="M134" s="47"/>
      <c r="N134" s="47"/>
      <c r="O134" s="47"/>
      <c r="P134" s="47"/>
      <c r="Q134" s="47"/>
      <c r="R134" s="47"/>
    </row>
    <row r="135" spans="2:18">
      <c r="B135" s="13" t="s">
        <v>2148</v>
      </c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O135" s="996"/>
      <c r="P135" s="996"/>
      <c r="Q135" s="115"/>
    </row>
    <row r="136" spans="2:18">
      <c r="B136" s="987"/>
      <c r="C136" s="987"/>
      <c r="D136" s="987"/>
      <c r="E136" s="987"/>
      <c r="F136" s="987"/>
      <c r="G136" s="987"/>
      <c r="H136" s="822"/>
      <c r="I136" s="822"/>
      <c r="J136" s="822"/>
      <c r="K136" s="822"/>
      <c r="L136" s="822"/>
      <c r="M136" s="822"/>
      <c r="N136" s="115"/>
      <c r="O136" s="115"/>
    </row>
    <row r="137" spans="2:18">
      <c r="B137" s="987"/>
      <c r="C137" s="987"/>
      <c r="D137" s="987"/>
      <c r="E137" s="987"/>
      <c r="F137" s="987"/>
      <c r="G137" s="987"/>
      <c r="H137" s="27"/>
      <c r="I137" s="27"/>
      <c r="J137" s="27"/>
      <c r="K137" s="27"/>
      <c r="L137" s="27"/>
      <c r="M137" s="27"/>
      <c r="N137" s="115"/>
    </row>
    <row r="138" spans="2:18" ht="15.75">
      <c r="B138" s="105" t="s">
        <v>1425</v>
      </c>
    </row>
    <row r="139" spans="2:18">
      <c r="B139" s="116" t="s">
        <v>97</v>
      </c>
    </row>
    <row r="140" spans="2:18">
      <c r="B140" s="159"/>
      <c r="C140" s="159">
        <v>2021</v>
      </c>
      <c r="D140" s="159" t="s">
        <v>585</v>
      </c>
      <c r="E140" s="159" t="s">
        <v>1533</v>
      </c>
      <c r="F140" s="159">
        <v>2018</v>
      </c>
      <c r="G140" s="159">
        <v>2017</v>
      </c>
      <c r="H140" s="159">
        <v>2016</v>
      </c>
      <c r="I140" s="159">
        <v>2015</v>
      </c>
      <c r="J140" s="159">
        <v>2014</v>
      </c>
      <c r="K140" s="159">
        <v>2013</v>
      </c>
      <c r="L140" s="159">
        <v>2012</v>
      </c>
      <c r="M140" s="159">
        <v>2011</v>
      </c>
      <c r="Q140" s="300"/>
    </row>
    <row r="141" spans="2:18" ht="15.75" thickBot="1">
      <c r="B141" s="997" t="s">
        <v>70</v>
      </c>
      <c r="C141" s="26"/>
      <c r="D141" s="26"/>
      <c r="E141" s="304"/>
      <c r="F141" s="304"/>
      <c r="G141" s="52"/>
      <c r="H141" s="52"/>
      <c r="I141" s="52"/>
      <c r="J141" s="52"/>
      <c r="K141" s="52"/>
      <c r="L141" s="52"/>
      <c r="M141" s="304"/>
      <c r="Q141" s="223"/>
    </row>
    <row r="142" spans="2:18" ht="15.75" thickBot="1">
      <c r="B142" s="998" t="s">
        <v>84</v>
      </c>
      <c r="C142" s="26">
        <v>260</v>
      </c>
      <c r="D142" s="26">
        <v>250</v>
      </c>
      <c r="E142" s="304">
        <v>220</v>
      </c>
      <c r="F142" s="304">
        <v>210</v>
      </c>
      <c r="G142" s="52">
        <v>255</v>
      </c>
      <c r="H142" s="52">
        <v>266</v>
      </c>
      <c r="I142" s="52">
        <v>290</v>
      </c>
      <c r="J142" s="52">
        <v>351</v>
      </c>
      <c r="K142" s="52">
        <v>391</v>
      </c>
      <c r="L142" s="52">
        <v>419</v>
      </c>
      <c r="M142" s="304">
        <v>435</v>
      </c>
      <c r="Q142" s="223"/>
    </row>
    <row r="143" spans="2:18" ht="15.75" thickBot="1">
      <c r="B143" s="999" t="s">
        <v>1427</v>
      </c>
      <c r="C143" s="26">
        <v>270</v>
      </c>
      <c r="D143" s="26">
        <v>240</v>
      </c>
      <c r="E143" s="304">
        <v>220</v>
      </c>
      <c r="F143" s="304">
        <v>200</v>
      </c>
      <c r="G143" s="52">
        <v>219</v>
      </c>
      <c r="H143" s="1000">
        <v>241</v>
      </c>
      <c r="I143" s="1000">
        <v>255</v>
      </c>
      <c r="J143" s="1000">
        <v>275</v>
      </c>
      <c r="K143" s="1000">
        <v>298</v>
      </c>
      <c r="L143" s="1000">
        <v>316</v>
      </c>
      <c r="M143" s="999">
        <v>336</v>
      </c>
      <c r="Q143" s="1481"/>
    </row>
    <row r="144" spans="2:18" ht="15.75" thickBot="1">
      <c r="B144" s="998" t="s">
        <v>1146</v>
      </c>
      <c r="C144" s="26">
        <v>400</v>
      </c>
      <c r="D144" s="26">
        <v>410</v>
      </c>
      <c r="E144" s="304">
        <v>420</v>
      </c>
      <c r="F144" s="304">
        <v>380</v>
      </c>
      <c r="G144" s="1000">
        <v>379</v>
      </c>
      <c r="H144" s="52">
        <v>393</v>
      </c>
      <c r="I144" s="52">
        <v>411</v>
      </c>
      <c r="J144" s="52">
        <v>420</v>
      </c>
      <c r="K144" s="52">
        <v>447</v>
      </c>
      <c r="L144" s="52">
        <v>464</v>
      </c>
      <c r="M144" s="304">
        <v>480</v>
      </c>
      <c r="Q144" s="223"/>
    </row>
    <row r="145" spans="2:18" ht="15.75" thickBot="1">
      <c r="B145" s="998" t="s">
        <v>73</v>
      </c>
      <c r="C145" s="26">
        <v>1030</v>
      </c>
      <c r="D145" s="26">
        <v>1010</v>
      </c>
      <c r="E145" s="304">
        <v>960</v>
      </c>
      <c r="F145" s="304">
        <v>830</v>
      </c>
      <c r="G145" s="52">
        <v>933</v>
      </c>
      <c r="H145" s="52">
        <v>1028</v>
      </c>
      <c r="I145" s="52">
        <v>1132</v>
      </c>
      <c r="J145" s="52">
        <v>1217</v>
      </c>
      <c r="K145" s="52">
        <v>1280</v>
      </c>
      <c r="L145" s="52">
        <v>1444</v>
      </c>
      <c r="M145" s="304">
        <v>1577</v>
      </c>
      <c r="Q145" s="223"/>
    </row>
    <row r="146" spans="2:18" ht="23.25" thickBot="1">
      <c r="B146" s="998" t="s">
        <v>1428</v>
      </c>
      <c r="C146" s="26">
        <v>110</v>
      </c>
      <c r="D146" s="26">
        <v>130</v>
      </c>
      <c r="E146" s="304">
        <v>130</v>
      </c>
      <c r="F146" s="304">
        <v>140</v>
      </c>
      <c r="G146" s="52">
        <v>165</v>
      </c>
      <c r="H146" s="52">
        <v>197</v>
      </c>
      <c r="I146" s="52">
        <v>225</v>
      </c>
      <c r="J146" s="52">
        <v>304</v>
      </c>
      <c r="K146" s="52">
        <v>423</v>
      </c>
      <c r="L146" s="52">
        <v>398</v>
      </c>
      <c r="M146" s="304">
        <v>466</v>
      </c>
      <c r="Q146" s="223"/>
    </row>
    <row r="147" spans="2:18" ht="15.75" thickBot="1">
      <c r="B147" s="1001" t="s">
        <v>1429</v>
      </c>
      <c r="C147" s="26">
        <v>110</v>
      </c>
      <c r="D147" s="26">
        <v>110</v>
      </c>
      <c r="E147" s="304">
        <v>110</v>
      </c>
      <c r="F147" s="304">
        <v>100</v>
      </c>
      <c r="G147" s="52">
        <v>101</v>
      </c>
      <c r="H147" s="435">
        <v>124</v>
      </c>
      <c r="I147" s="435">
        <v>180</v>
      </c>
      <c r="J147" s="435">
        <v>160</v>
      </c>
      <c r="K147" s="435">
        <v>161</v>
      </c>
      <c r="L147" s="435">
        <v>151</v>
      </c>
      <c r="M147" s="435">
        <v>146</v>
      </c>
      <c r="Q147" s="1482"/>
    </row>
    <row r="148" spans="2:18" ht="15.75" thickBot="1">
      <c r="B148" s="997" t="s">
        <v>71</v>
      </c>
      <c r="C148" s="1474"/>
      <c r="D148" s="1474"/>
      <c r="E148" s="1476"/>
      <c r="F148" s="1476"/>
      <c r="G148" s="435"/>
      <c r="H148" s="52"/>
      <c r="I148" s="52"/>
      <c r="J148" s="52"/>
      <c r="K148" s="52"/>
      <c r="L148" s="52"/>
      <c r="M148" s="304"/>
      <c r="Q148" s="223"/>
    </row>
    <row r="149" spans="2:18" ht="15.75" thickBot="1">
      <c r="B149" s="1002" t="s">
        <v>73</v>
      </c>
      <c r="C149" s="26">
        <v>880</v>
      </c>
      <c r="D149" s="26">
        <v>880</v>
      </c>
      <c r="E149" s="304">
        <v>840</v>
      </c>
      <c r="F149" s="304">
        <v>810</v>
      </c>
      <c r="G149" s="52">
        <v>830</v>
      </c>
      <c r="H149" s="52" t="s">
        <v>79</v>
      </c>
      <c r="I149" s="52" t="s">
        <v>79</v>
      </c>
      <c r="J149" s="52" t="s">
        <v>79</v>
      </c>
      <c r="K149" s="52" t="s">
        <v>79</v>
      </c>
      <c r="L149" s="52" t="s">
        <v>79</v>
      </c>
      <c r="M149" s="304" t="s">
        <v>79</v>
      </c>
      <c r="Q149" s="223"/>
    </row>
    <row r="150" spans="2:18" ht="15.75" thickBot="1">
      <c r="B150" s="1002" t="s">
        <v>151</v>
      </c>
      <c r="C150" s="26">
        <v>150</v>
      </c>
      <c r="D150" s="26">
        <v>180</v>
      </c>
      <c r="E150" s="304">
        <v>170</v>
      </c>
      <c r="F150" s="304">
        <v>150</v>
      </c>
      <c r="G150" s="52">
        <v>146</v>
      </c>
      <c r="H150" s="442">
        <v>148</v>
      </c>
      <c r="I150" s="442">
        <v>169</v>
      </c>
      <c r="J150" s="442">
        <v>126</v>
      </c>
      <c r="K150" s="442">
        <v>126</v>
      </c>
      <c r="L150" s="442">
        <v>127</v>
      </c>
      <c r="M150" s="1002">
        <v>133</v>
      </c>
      <c r="Q150" s="1481"/>
    </row>
    <row r="151" spans="2:18" ht="23.25" thickBot="1">
      <c r="B151" s="1003" t="s">
        <v>1428</v>
      </c>
      <c r="C151" s="426">
        <v>120</v>
      </c>
      <c r="D151" s="426">
        <v>110</v>
      </c>
      <c r="E151" s="928">
        <v>110</v>
      </c>
      <c r="F151" s="928">
        <v>110</v>
      </c>
      <c r="G151" s="1004">
        <v>100</v>
      </c>
      <c r="H151" s="1004">
        <v>920</v>
      </c>
      <c r="I151" s="1004">
        <v>1000</v>
      </c>
      <c r="J151" s="1004">
        <v>1130</v>
      </c>
      <c r="K151" s="1004">
        <v>1220</v>
      </c>
      <c r="L151" s="1004">
        <v>1240</v>
      </c>
      <c r="M151" s="1003">
        <v>1330</v>
      </c>
      <c r="Q151" s="1481"/>
    </row>
    <row r="152" spans="2:18">
      <c r="B152" s="115" t="s">
        <v>1383</v>
      </c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</row>
    <row r="153" spans="2:18">
      <c r="B153" s="13" t="s">
        <v>2148</v>
      </c>
      <c r="C153" s="1005"/>
      <c r="D153" s="1005"/>
      <c r="E153" s="1005"/>
      <c r="F153" s="1005"/>
      <c r="G153" s="1005"/>
      <c r="H153" s="1005"/>
      <c r="I153" s="1005"/>
      <c r="J153" s="1005"/>
      <c r="K153" s="1005"/>
      <c r="L153" s="1005"/>
      <c r="M153" s="991"/>
      <c r="N153" s="991"/>
      <c r="O153" s="991"/>
      <c r="P153" s="991"/>
      <c r="Q153" s="991"/>
    </row>
    <row r="154" spans="2:18">
      <c r="B154" s="115"/>
    </row>
    <row r="155" spans="2:18" ht="15.75">
      <c r="B155" s="105" t="s">
        <v>1430</v>
      </c>
    </row>
    <row r="156" spans="2:18">
      <c r="B156" s="116" t="s">
        <v>2</v>
      </c>
    </row>
    <row r="157" spans="2:18">
      <c r="B157" s="159"/>
      <c r="C157" s="159">
        <v>2021</v>
      </c>
      <c r="D157" s="159" t="s">
        <v>585</v>
      </c>
      <c r="E157" s="159" t="s">
        <v>1533</v>
      </c>
      <c r="F157" s="159">
        <v>2018</v>
      </c>
      <c r="G157" s="159">
        <v>2017</v>
      </c>
      <c r="H157" s="159">
        <v>2016</v>
      </c>
      <c r="I157" s="159">
        <v>2015</v>
      </c>
      <c r="J157" s="159">
        <v>2014</v>
      </c>
      <c r="K157" s="159">
        <v>2013</v>
      </c>
      <c r="L157" s="159">
        <v>2012</v>
      </c>
      <c r="M157" s="159">
        <v>2011</v>
      </c>
      <c r="Q157" s="300"/>
      <c r="R157" s="375"/>
    </row>
    <row r="158" spans="2:18" ht="15.75" thickBot="1">
      <c r="B158" s="997" t="s">
        <v>70</v>
      </c>
      <c r="C158" s="1474"/>
      <c r="D158" s="1474"/>
      <c r="E158" s="1476"/>
      <c r="F158" s="1476"/>
      <c r="G158" s="52"/>
      <c r="H158" s="52"/>
      <c r="I158" s="52"/>
      <c r="J158" s="52"/>
      <c r="K158" s="52"/>
      <c r="L158" s="52"/>
      <c r="M158" s="52"/>
      <c r="Q158" s="223"/>
      <c r="R158" s="375"/>
    </row>
    <row r="159" spans="2:18" ht="23.25" thickBot="1">
      <c r="B159" s="998" t="s">
        <v>1431</v>
      </c>
      <c r="C159" s="26">
        <v>630</v>
      </c>
      <c r="D159" s="26">
        <v>600</v>
      </c>
      <c r="E159" s="304">
        <v>560</v>
      </c>
      <c r="F159" s="304">
        <v>460</v>
      </c>
      <c r="G159" s="52">
        <v>539</v>
      </c>
      <c r="H159" s="52">
        <v>612</v>
      </c>
      <c r="I159" s="52">
        <v>690</v>
      </c>
      <c r="J159" s="52">
        <v>720</v>
      </c>
      <c r="K159" s="52">
        <v>776</v>
      </c>
      <c r="L159" s="52">
        <v>840</v>
      </c>
      <c r="M159" s="52">
        <v>888</v>
      </c>
      <c r="Q159" s="223"/>
      <c r="R159" s="375"/>
    </row>
    <row r="160" spans="2:18" ht="15.75" thickBot="1">
      <c r="B160" s="998" t="s">
        <v>1432</v>
      </c>
      <c r="C160" s="26">
        <v>370</v>
      </c>
      <c r="D160" s="26">
        <v>360</v>
      </c>
      <c r="E160" s="304">
        <v>350</v>
      </c>
      <c r="F160" s="304">
        <v>270</v>
      </c>
      <c r="G160" s="52">
        <v>321</v>
      </c>
      <c r="H160" s="52">
        <v>378</v>
      </c>
      <c r="I160" s="52">
        <v>441</v>
      </c>
      <c r="J160" s="52">
        <v>469</v>
      </c>
      <c r="K160" s="52">
        <v>504</v>
      </c>
      <c r="L160" s="52">
        <v>538</v>
      </c>
      <c r="M160" s="304">
        <v>569</v>
      </c>
      <c r="Q160" s="223"/>
      <c r="R160" s="375"/>
    </row>
    <row r="161" spans="2:18" ht="23.25" thickBot="1">
      <c r="B161" s="998" t="s">
        <v>1433</v>
      </c>
      <c r="C161" s="26">
        <v>420</v>
      </c>
      <c r="D161" s="26">
        <v>390</v>
      </c>
      <c r="E161" s="304">
        <v>350</v>
      </c>
      <c r="F161" s="304">
        <v>300</v>
      </c>
      <c r="G161" s="52">
        <v>350</v>
      </c>
      <c r="H161" s="52">
        <v>386</v>
      </c>
      <c r="I161" s="52">
        <v>425</v>
      </c>
      <c r="J161" s="52">
        <v>439</v>
      </c>
      <c r="K161" s="52">
        <v>478</v>
      </c>
      <c r="L161" s="52">
        <v>523</v>
      </c>
      <c r="M161" s="304">
        <v>524</v>
      </c>
      <c r="Q161" s="223"/>
      <c r="R161" s="375"/>
    </row>
    <row r="162" spans="2:18" ht="15.75" thickBot="1">
      <c r="B162" s="997" t="s">
        <v>71</v>
      </c>
      <c r="C162" s="1474"/>
      <c r="D162" s="1474"/>
      <c r="E162" s="1476"/>
      <c r="F162" s="1476"/>
      <c r="G162" s="52"/>
      <c r="H162" s="52"/>
      <c r="I162" s="52"/>
      <c r="J162" s="52"/>
      <c r="K162" s="52"/>
      <c r="L162" s="52"/>
      <c r="M162" s="52"/>
      <c r="Q162" s="223"/>
      <c r="R162" s="375"/>
    </row>
    <row r="163" spans="2:18" ht="23.25" thickBot="1">
      <c r="B163" s="998" t="s">
        <v>1431</v>
      </c>
      <c r="C163" s="26">
        <v>2750</v>
      </c>
      <c r="D163" s="26">
        <v>2770</v>
      </c>
      <c r="E163" s="304">
        <v>2750</v>
      </c>
      <c r="F163" s="304">
        <v>2810</v>
      </c>
      <c r="G163" s="52">
        <v>2969</v>
      </c>
      <c r="H163" s="52">
        <v>3068</v>
      </c>
      <c r="I163" s="52">
        <v>3260</v>
      </c>
      <c r="J163" s="52">
        <v>3074</v>
      </c>
      <c r="K163" s="52">
        <v>3149</v>
      </c>
      <c r="L163" s="52">
        <v>3332</v>
      </c>
      <c r="M163" s="304">
        <v>3486</v>
      </c>
      <c r="Q163" s="223"/>
      <c r="R163" s="375"/>
    </row>
    <row r="164" spans="2:18" ht="15.75" thickBot="1">
      <c r="B164" s="998" t="s">
        <v>1434</v>
      </c>
      <c r="C164" s="26">
        <v>480</v>
      </c>
      <c r="D164" s="26">
        <v>470</v>
      </c>
      <c r="E164" s="304">
        <v>450</v>
      </c>
      <c r="F164" s="304">
        <v>460</v>
      </c>
      <c r="G164" s="52">
        <v>494</v>
      </c>
      <c r="H164" s="52">
        <v>525</v>
      </c>
      <c r="I164" s="52">
        <v>728</v>
      </c>
      <c r="J164" s="52">
        <v>730</v>
      </c>
      <c r="K164" s="52">
        <v>806</v>
      </c>
      <c r="L164" s="52">
        <v>855</v>
      </c>
      <c r="M164" s="304">
        <v>997</v>
      </c>
      <c r="Q164" s="223"/>
      <c r="R164" s="375"/>
    </row>
    <row r="165" spans="2:18">
      <c r="B165" s="115" t="s">
        <v>1383</v>
      </c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Q165" s="223"/>
      <c r="R165" s="375"/>
    </row>
    <row r="166" spans="2:18">
      <c r="B166" s="13" t="s">
        <v>2148</v>
      </c>
      <c r="Q166" s="375"/>
      <c r="R166" s="375"/>
    </row>
    <row r="167" spans="2:18">
      <c r="Q167" s="375"/>
      <c r="R167" s="375"/>
    </row>
    <row r="168" spans="2:18" ht="15.75">
      <c r="B168" s="105" t="s">
        <v>161</v>
      </c>
      <c r="Q168" s="375"/>
      <c r="R168" s="375"/>
    </row>
    <row r="169" spans="2:18">
      <c r="B169" s="116" t="s">
        <v>97</v>
      </c>
      <c r="Q169" s="375"/>
      <c r="R169" s="375"/>
    </row>
    <row r="170" spans="2:18">
      <c r="B170" s="159"/>
      <c r="C170" s="159">
        <v>2021</v>
      </c>
      <c r="D170" s="159">
        <v>2020</v>
      </c>
      <c r="E170" s="159" t="s">
        <v>545</v>
      </c>
      <c r="F170" s="159" t="s">
        <v>1426</v>
      </c>
      <c r="G170" s="159">
        <v>2017</v>
      </c>
      <c r="H170" s="159">
        <v>2016</v>
      </c>
      <c r="I170" s="159">
        <v>2015</v>
      </c>
      <c r="J170" s="159">
        <v>2014</v>
      </c>
      <c r="K170" s="159">
        <v>2013</v>
      </c>
      <c r="L170" s="159">
        <v>2012</v>
      </c>
      <c r="M170" s="159">
        <v>2011</v>
      </c>
      <c r="Q170" s="300"/>
      <c r="R170" s="375"/>
    </row>
    <row r="171" spans="2:18" ht="15.75" thickBot="1">
      <c r="B171" s="997" t="s">
        <v>161</v>
      </c>
      <c r="C171" s="26">
        <v>1580</v>
      </c>
      <c r="D171" s="26">
        <v>1510</v>
      </c>
      <c r="E171" s="304">
        <v>1560</v>
      </c>
      <c r="F171" s="304">
        <v>1630</v>
      </c>
      <c r="G171" s="52">
        <v>1654</v>
      </c>
      <c r="H171" s="52">
        <v>1622</v>
      </c>
      <c r="I171" s="52">
        <v>1551</v>
      </c>
      <c r="J171" s="52">
        <v>1516</v>
      </c>
      <c r="K171" s="52">
        <v>1531</v>
      </c>
      <c r="L171" s="52">
        <v>1551</v>
      </c>
      <c r="M171" s="52">
        <v>1662</v>
      </c>
      <c r="Q171" s="223"/>
      <c r="R171" s="375"/>
    </row>
    <row r="172" spans="2:18">
      <c r="B172" s="115" t="s">
        <v>1383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223"/>
      <c r="R172" s="375"/>
    </row>
    <row r="173" spans="2:18">
      <c r="B173" s="1006" t="s">
        <v>2148</v>
      </c>
      <c r="C173" s="778"/>
      <c r="D173" s="778"/>
      <c r="E173" s="778"/>
      <c r="F173" s="778"/>
      <c r="G173" s="778"/>
      <c r="H173" s="778"/>
      <c r="I173" s="778"/>
      <c r="J173" s="778"/>
      <c r="K173" s="778"/>
      <c r="L173" s="778"/>
      <c r="M173" s="778"/>
      <c r="N173" s="778"/>
      <c r="O173" s="778"/>
      <c r="P173" s="778"/>
      <c r="Q173" s="778"/>
    </row>
    <row r="175" spans="2:18">
      <c r="B175" s="186"/>
      <c r="C175" s="186"/>
      <c r="D175" s="186"/>
      <c r="E175" s="186"/>
      <c r="F175" s="186"/>
      <c r="G175" s="186"/>
      <c r="H175" s="186"/>
      <c r="I175" s="186"/>
      <c r="J175" s="186"/>
    </row>
    <row r="176" spans="2:18" ht="18">
      <c r="B176" s="1388" t="s">
        <v>1435</v>
      </c>
    </row>
    <row r="177" spans="2:19">
      <c r="K177" s="186"/>
      <c r="L177" s="186"/>
      <c r="M177" s="186"/>
      <c r="N177" s="186"/>
      <c r="O177" s="186"/>
      <c r="P177" s="186"/>
      <c r="Q177" s="186"/>
      <c r="R177" s="186"/>
      <c r="S177" s="186"/>
    </row>
    <row r="178" spans="2:19">
      <c r="B178" s="1387" t="s">
        <v>2161</v>
      </c>
      <c r="C178" s="1376"/>
      <c r="D178" s="1376"/>
      <c r="E178" s="1376"/>
      <c r="F178" s="1376"/>
      <c r="G178" s="1374"/>
    </row>
    <row r="179" spans="2:19" ht="72">
      <c r="B179" s="1396" t="s">
        <v>2003</v>
      </c>
      <c r="C179" s="1396"/>
      <c r="D179" s="637">
        <v>4965457.6369999945</v>
      </c>
      <c r="E179" s="1384" t="s">
        <v>2004</v>
      </c>
      <c r="F179" s="638">
        <v>4588495.9499999983</v>
      </c>
      <c r="G179" s="1377" t="s">
        <v>2162</v>
      </c>
    </row>
    <row r="180" spans="2:19" ht="24">
      <c r="B180" s="1385"/>
      <c r="C180" s="1385"/>
      <c r="D180" s="636"/>
      <c r="E180" s="1384" t="s">
        <v>2005</v>
      </c>
      <c r="F180" s="638">
        <v>376961.68699999963</v>
      </c>
      <c r="G180" s="1377" t="s">
        <v>2163</v>
      </c>
    </row>
    <row r="181" spans="2:19" ht="84">
      <c r="B181" s="737" t="s">
        <v>880</v>
      </c>
      <c r="C181" s="737"/>
      <c r="D181" s="637">
        <v>4799140.8210000033</v>
      </c>
      <c r="E181" s="1384" t="s">
        <v>881</v>
      </c>
      <c r="F181" s="638">
        <v>4565921.0380000025</v>
      </c>
      <c r="G181" s="1377" t="s">
        <v>2164</v>
      </c>
    </row>
    <row r="182" spans="2:19" ht="24">
      <c r="B182" s="1386"/>
      <c r="C182" s="1386"/>
      <c r="D182" s="639"/>
      <c r="E182" s="1384" t="s">
        <v>882</v>
      </c>
      <c r="F182" s="638">
        <v>167155.70899999997</v>
      </c>
      <c r="G182" s="1377" t="s">
        <v>2165</v>
      </c>
    </row>
    <row r="183" spans="2:19" ht="60">
      <c r="B183" s="1007" t="s">
        <v>886</v>
      </c>
      <c r="C183" s="1392"/>
      <c r="D183" s="637">
        <v>1365367.8669999999</v>
      </c>
      <c r="E183" s="1384" t="s">
        <v>888</v>
      </c>
      <c r="F183" s="638">
        <v>897898.54700000002</v>
      </c>
      <c r="G183" s="1377" t="s">
        <v>2166</v>
      </c>
    </row>
    <row r="184" spans="2:19" ht="60">
      <c r="B184" s="1386"/>
      <c r="C184" s="1386"/>
      <c r="D184" s="639"/>
      <c r="E184" s="1384" t="s">
        <v>887</v>
      </c>
      <c r="F184" s="638">
        <v>467469.31999999989</v>
      </c>
      <c r="G184" s="1377" t="s">
        <v>2167</v>
      </c>
    </row>
    <row r="185" spans="2:19" ht="60">
      <c r="B185" s="737" t="s">
        <v>883</v>
      </c>
      <c r="C185" s="737"/>
      <c r="D185" s="637">
        <v>418089.13199999969</v>
      </c>
      <c r="E185" s="1384" t="s">
        <v>884</v>
      </c>
      <c r="F185" s="638">
        <v>308187.16000000009</v>
      </c>
      <c r="G185" s="1377" t="s">
        <v>2168</v>
      </c>
    </row>
    <row r="186" spans="2:19" ht="48">
      <c r="B186" s="1392"/>
      <c r="C186" s="1392"/>
      <c r="D186" s="640"/>
      <c r="E186" s="1393" t="s">
        <v>885</v>
      </c>
      <c r="F186" s="637">
        <v>109901.97200000002</v>
      </c>
      <c r="G186" s="1395" t="s">
        <v>2169</v>
      </c>
    </row>
    <row r="187" spans="2:19">
      <c r="B187" s="622" t="s">
        <v>4</v>
      </c>
      <c r="C187" s="623"/>
      <c r="D187" s="738">
        <v>11548055.456999997</v>
      </c>
      <c r="E187" s="1394"/>
      <c r="F187" s="644"/>
      <c r="G187" s="1394"/>
    </row>
    <row r="188" spans="2:19" ht="15.75">
      <c r="B188" s="1378"/>
      <c r="C188" s="1378"/>
      <c r="D188" s="628"/>
      <c r="E188" s="1379"/>
      <c r="F188" s="630"/>
      <c r="G188" s="1380"/>
    </row>
    <row r="189" spans="2:19">
      <c r="B189" s="1387" t="s">
        <v>2170</v>
      </c>
      <c r="C189" s="1376"/>
      <c r="D189" s="632"/>
      <c r="E189" s="1376"/>
      <c r="F189" s="632"/>
      <c r="G189" s="1375"/>
    </row>
    <row r="190" spans="2:19" ht="60">
      <c r="B190" s="1396" t="s">
        <v>2003</v>
      </c>
      <c r="C190" s="1396"/>
      <c r="D190" s="634">
        <v>1178017.4299999992</v>
      </c>
      <c r="E190" s="1384" t="s">
        <v>2004</v>
      </c>
      <c r="F190" s="635">
        <v>1056663.1730000002</v>
      </c>
      <c r="G190" s="1377" t="s">
        <v>2171</v>
      </c>
    </row>
    <row r="191" spans="2:19" ht="24">
      <c r="B191" s="1385"/>
      <c r="C191" s="1385"/>
      <c r="D191" s="636"/>
      <c r="E191" s="1384" t="s">
        <v>2005</v>
      </c>
      <c r="F191" s="635">
        <v>121354.25700000004</v>
      </c>
      <c r="G191" s="1377" t="s">
        <v>2172</v>
      </c>
    </row>
    <row r="192" spans="2:19" ht="84">
      <c r="B192" s="737" t="s">
        <v>880</v>
      </c>
      <c r="C192" s="737"/>
      <c r="D192" s="637">
        <v>1071598.6650000005</v>
      </c>
      <c r="E192" s="1384" t="s">
        <v>881</v>
      </c>
      <c r="F192" s="638">
        <v>882134.21799999988</v>
      </c>
      <c r="G192" s="1377" t="s">
        <v>2173</v>
      </c>
    </row>
    <row r="193" spans="2:7" ht="24">
      <c r="B193" s="1386"/>
      <c r="C193" s="1386"/>
      <c r="D193" s="639"/>
      <c r="E193" s="1384" t="s">
        <v>882</v>
      </c>
      <c r="F193" s="638">
        <v>168650.67399999997</v>
      </c>
      <c r="G193" s="1377" t="s">
        <v>2174</v>
      </c>
    </row>
    <row r="194" spans="2:7" ht="60">
      <c r="B194" s="737" t="s">
        <v>883</v>
      </c>
      <c r="C194" s="737"/>
      <c r="D194" s="637">
        <v>343042.55800000008</v>
      </c>
      <c r="E194" s="1384" t="s">
        <v>884</v>
      </c>
      <c r="F194" s="638">
        <v>263054.99900000007</v>
      </c>
      <c r="G194" s="1377" t="s">
        <v>2175</v>
      </c>
    </row>
    <row r="195" spans="2:7" ht="48">
      <c r="B195" s="1386"/>
      <c r="C195" s="1386"/>
      <c r="D195" s="639"/>
      <c r="E195" s="1384" t="s">
        <v>885</v>
      </c>
      <c r="F195" s="638">
        <v>79987.559000000023</v>
      </c>
      <c r="G195" s="1377" t="s">
        <v>2176</v>
      </c>
    </row>
    <row r="196" spans="2:7" ht="60">
      <c r="B196" s="737" t="s">
        <v>886</v>
      </c>
      <c r="C196" s="737"/>
      <c r="D196" s="637">
        <v>106227.65000000005</v>
      </c>
      <c r="E196" s="1384" t="s">
        <v>887</v>
      </c>
      <c r="F196" s="638">
        <v>56043.344000000005</v>
      </c>
      <c r="G196" s="1377" t="s">
        <v>2177</v>
      </c>
    </row>
    <row r="197" spans="2:7" ht="60">
      <c r="B197" s="1392"/>
      <c r="C197" s="1392"/>
      <c r="D197" s="640"/>
      <c r="E197" s="1393" t="s">
        <v>888</v>
      </c>
      <c r="F197" s="637">
        <v>50184.30599999996</v>
      </c>
      <c r="G197" s="641" t="s">
        <v>2178</v>
      </c>
    </row>
    <row r="198" spans="2:7">
      <c r="B198" s="622" t="s">
        <v>4</v>
      </c>
      <c r="C198" s="623"/>
      <c r="D198" s="738">
        <v>2698886.3029999998</v>
      </c>
      <c r="E198" s="1394"/>
      <c r="F198" s="644"/>
      <c r="G198" s="1394"/>
    </row>
    <row r="200" spans="2:7">
      <c r="B200" s="1389" t="s">
        <v>2179</v>
      </c>
      <c r="C200" s="1381"/>
      <c r="D200" s="1374"/>
      <c r="E200" s="1374"/>
      <c r="F200" s="1374"/>
      <c r="G200" s="1374"/>
    </row>
    <row r="201" spans="2:7">
      <c r="B201" s="1390" t="s">
        <v>31</v>
      </c>
      <c r="C201" s="739">
        <v>394548.16200000001</v>
      </c>
      <c r="D201" s="1390" t="s">
        <v>2181</v>
      </c>
      <c r="E201" s="1390"/>
      <c r="F201" s="1390"/>
      <c r="G201" s="1390"/>
    </row>
    <row r="202" spans="2:7">
      <c r="B202" s="1390" t="s">
        <v>15</v>
      </c>
      <c r="C202" s="739">
        <v>381969.84999999986</v>
      </c>
      <c r="D202" s="1390" t="s">
        <v>2182</v>
      </c>
      <c r="E202" s="1390"/>
      <c r="F202" s="1390"/>
      <c r="G202" s="1390"/>
    </row>
    <row r="203" spans="2:7">
      <c r="B203" s="1390" t="s">
        <v>9</v>
      </c>
      <c r="C203" s="739">
        <v>295530.02100000001</v>
      </c>
      <c r="D203" s="1390" t="s">
        <v>2183</v>
      </c>
      <c r="E203" s="1390"/>
      <c r="F203" s="1390"/>
      <c r="G203" s="1390"/>
    </row>
    <row r="204" spans="2:7">
      <c r="B204" s="1390" t="s">
        <v>17</v>
      </c>
      <c r="C204" s="739">
        <v>228831.58899999998</v>
      </c>
      <c r="D204" s="1390" t="s">
        <v>2184</v>
      </c>
      <c r="E204" s="1390"/>
      <c r="F204" s="1390"/>
      <c r="G204" s="1390"/>
    </row>
    <row r="205" spans="2:7">
      <c r="B205" s="1390" t="s">
        <v>48</v>
      </c>
      <c r="C205" s="739">
        <v>212196.48400000005</v>
      </c>
      <c r="D205" s="1390" t="s">
        <v>2185</v>
      </c>
      <c r="E205" s="1390"/>
      <c r="F205" s="1390"/>
      <c r="G205" s="1390"/>
    </row>
    <row r="206" spans="2:7">
      <c r="B206" s="1390" t="s">
        <v>22</v>
      </c>
      <c r="C206" s="739">
        <v>117397.75799999999</v>
      </c>
      <c r="D206" s="1390" t="s">
        <v>2186</v>
      </c>
      <c r="E206" s="1390"/>
      <c r="F206" s="1390"/>
      <c r="G206" s="1390"/>
    </row>
    <row r="207" spans="2:7">
      <c r="B207" s="1390" t="s">
        <v>30</v>
      </c>
      <c r="C207" s="739">
        <v>112766.03399999999</v>
      </c>
      <c r="D207" s="1390" t="s">
        <v>2187</v>
      </c>
      <c r="E207" s="1390"/>
      <c r="F207" s="1390"/>
      <c r="G207" s="1390"/>
    </row>
    <row r="208" spans="2:7">
      <c r="B208" s="1390" t="s">
        <v>46</v>
      </c>
      <c r="C208" s="739">
        <v>109905.42500000002</v>
      </c>
      <c r="D208" s="1390" t="s">
        <v>2188</v>
      </c>
      <c r="E208" s="1390"/>
      <c r="F208" s="1390"/>
      <c r="G208" s="1390"/>
    </row>
    <row r="209" spans="2:7">
      <c r="B209" s="1390" t="s">
        <v>12</v>
      </c>
      <c r="C209" s="739">
        <v>77854.058999999979</v>
      </c>
      <c r="D209" s="1390" t="s">
        <v>2189</v>
      </c>
      <c r="E209" s="1390"/>
      <c r="F209" s="1390"/>
      <c r="G209" s="1390"/>
    </row>
    <row r="210" spans="2:7">
      <c r="B210" s="1390" t="s">
        <v>21</v>
      </c>
      <c r="C210" s="739">
        <v>69645.559000000008</v>
      </c>
      <c r="D210" s="1390" t="s">
        <v>2190</v>
      </c>
      <c r="E210" s="1390"/>
      <c r="F210" s="1390"/>
      <c r="G210" s="1390"/>
    </row>
    <row r="211" spans="2:7">
      <c r="B211" s="1382" t="s">
        <v>1932</v>
      </c>
      <c r="C211" s="740">
        <v>698241.3620000002</v>
      </c>
      <c r="D211" s="1383"/>
      <c r="E211" s="1383"/>
      <c r="F211" s="1383"/>
    </row>
    <row r="212" spans="2:7">
      <c r="B212" s="657" t="s">
        <v>4</v>
      </c>
      <c r="C212" s="741">
        <v>2698886.3029999998</v>
      </c>
      <c r="D212" s="1389" t="s">
        <v>1436</v>
      </c>
      <c r="E212" s="1389"/>
      <c r="F212" s="1391"/>
      <c r="G212" s="1391"/>
    </row>
    <row r="213" spans="2:7">
      <c r="C213" s="661"/>
    </row>
    <row r="214" spans="2:7">
      <c r="B214" s="1389" t="s">
        <v>2180</v>
      </c>
      <c r="C214" s="662"/>
      <c r="D214" s="1374"/>
      <c r="E214" s="1374"/>
      <c r="F214" s="1374"/>
      <c r="G214" s="1374"/>
    </row>
    <row r="215" spans="2:7">
      <c r="B215" s="1390" t="s">
        <v>15</v>
      </c>
      <c r="C215" s="739">
        <v>3200517.3530000001</v>
      </c>
      <c r="D215" s="1390" t="s">
        <v>2191</v>
      </c>
      <c r="E215" s="1390"/>
      <c r="F215" s="1390"/>
      <c r="G215" s="1390"/>
    </row>
    <row r="216" spans="2:7">
      <c r="B216" s="1390" t="s">
        <v>25</v>
      </c>
      <c r="C216" s="739">
        <v>1590854.8469999998</v>
      </c>
      <c r="D216" s="1390" t="s">
        <v>2192</v>
      </c>
      <c r="E216" s="1390"/>
      <c r="F216" s="1390"/>
      <c r="G216" s="1390"/>
    </row>
    <row r="217" spans="2:7">
      <c r="B217" s="1390" t="s">
        <v>14</v>
      </c>
      <c r="C217" s="739">
        <v>1084995.3550000002</v>
      </c>
      <c r="D217" s="1390" t="s">
        <v>2193</v>
      </c>
      <c r="E217" s="1390"/>
      <c r="F217" s="1390"/>
      <c r="G217" s="1390"/>
    </row>
    <row r="218" spans="2:7">
      <c r="B218" s="1390" t="s">
        <v>9</v>
      </c>
      <c r="C218" s="739">
        <v>582664.42300000018</v>
      </c>
      <c r="D218" s="1390" t="s">
        <v>2194</v>
      </c>
      <c r="E218" s="1390"/>
      <c r="F218" s="1390"/>
      <c r="G218" s="1390"/>
    </row>
    <row r="219" spans="2:7">
      <c r="B219" s="1390" t="s">
        <v>17</v>
      </c>
      <c r="C219" s="739">
        <v>532945.91500000004</v>
      </c>
      <c r="D219" s="1390" t="s">
        <v>2195</v>
      </c>
      <c r="E219" s="1390"/>
      <c r="F219" s="1390"/>
      <c r="G219" s="1390"/>
    </row>
    <row r="220" spans="2:7">
      <c r="B220" s="1390" t="s">
        <v>20</v>
      </c>
      <c r="C220" s="739">
        <v>473487.81300000008</v>
      </c>
      <c r="D220" s="1390" t="s">
        <v>2196</v>
      </c>
      <c r="E220" s="1390"/>
      <c r="F220" s="1390"/>
      <c r="G220" s="1390"/>
    </row>
    <row r="221" spans="2:7">
      <c r="B221" s="1390" t="s">
        <v>24</v>
      </c>
      <c r="C221" s="739">
        <v>343746.00499999995</v>
      </c>
      <c r="D221" s="1390" t="s">
        <v>2197</v>
      </c>
      <c r="E221" s="1390"/>
      <c r="F221" s="1390"/>
      <c r="G221" s="1390"/>
    </row>
    <row r="222" spans="2:7">
      <c r="B222" s="1390" t="s">
        <v>835</v>
      </c>
      <c r="C222" s="739">
        <v>342558.81699999998</v>
      </c>
      <c r="D222" s="1390" t="s">
        <v>2198</v>
      </c>
      <c r="E222" s="1390"/>
      <c r="F222" s="1390"/>
      <c r="G222" s="1390"/>
    </row>
    <row r="223" spans="2:7">
      <c r="B223" s="1390" t="s">
        <v>12</v>
      </c>
      <c r="C223" s="739">
        <v>300050.05199999997</v>
      </c>
      <c r="D223" s="1390" t="s">
        <v>2199</v>
      </c>
      <c r="E223" s="1390"/>
      <c r="F223" s="1390"/>
      <c r="G223" s="1390"/>
    </row>
    <row r="224" spans="2:7">
      <c r="B224" s="1390" t="s">
        <v>23</v>
      </c>
      <c r="C224" s="739">
        <v>290890.35499999998</v>
      </c>
      <c r="D224" s="1390" t="s">
        <v>2200</v>
      </c>
      <c r="E224" s="1390"/>
      <c r="F224" s="1390"/>
      <c r="G224" s="1390"/>
    </row>
    <row r="225" spans="2:7">
      <c r="B225" s="1382" t="s">
        <v>1932</v>
      </c>
      <c r="C225" s="740">
        <v>2805344.5220000017</v>
      </c>
      <c r="D225" s="1383"/>
      <c r="E225" s="1383"/>
      <c r="F225" s="1383"/>
    </row>
    <row r="226" spans="2:7">
      <c r="B226" s="657" t="s">
        <v>4</v>
      </c>
      <c r="C226" s="741">
        <v>11548055.457000002</v>
      </c>
      <c r="D226" s="1389" t="s">
        <v>1437</v>
      </c>
      <c r="E226" s="1389"/>
      <c r="F226" s="1391"/>
      <c r="G226" s="1391"/>
    </row>
    <row r="227" spans="2:7">
      <c r="B227" s="109" t="s">
        <v>2046</v>
      </c>
    </row>
  </sheetData>
  <mergeCells count="6">
    <mergeCell ref="Q49:Q50"/>
    <mergeCell ref="R49:R50"/>
    <mergeCell ref="K49:K50"/>
    <mergeCell ref="L49:L50"/>
    <mergeCell ref="M49:M50"/>
    <mergeCell ref="N49:N50"/>
  </mergeCells>
  <hyperlinks>
    <hyperlink ref="B21" r:id="rId1" display="Source: Worldbank, 2017, World Development Indicators "/>
    <hyperlink ref="B43" r:id="rId2"/>
    <hyperlink ref="B89" r:id="rId3" location="/CBS/nl/dataset/81302ned/table?dl=DECC" display="Source: Centraal Bureau voor de Statistiek (CBS), 2020"/>
    <hyperlink ref="B115" r:id="rId4" display="Source: Bloembollenkeuringsdienst (BKD)"/>
    <hyperlink ref="B135" r:id="rId5" location="/CBS/nl/dataset/81302ned/table?dl=DECC" display="Source: Centraal Bureau voor de Statistiek (CBS)"/>
    <hyperlink ref="B173" r:id="rId6" location="/CBS/nl/dataset/81302ned/table?dl=DECC" display="Source: Centraal Bureau voor de Statistiek (CBS)"/>
    <hyperlink ref="B166" r:id="rId7" location="/CBS/nl/dataset/81302ned/table?dl=DECC" display="Source: Centraal Bureau voor de Statistiek (CBS)"/>
    <hyperlink ref="B153" r:id="rId8" location="/CBS/nl/dataset/81302ned/table?dl=DECC" display="Source: Centraal Bureau voor de Statistiek (CBS)"/>
  </hyperlinks>
  <pageMargins left="0.7" right="0.7" top="0.78740157499999996" bottom="0.78740157499999996" header="0.3" footer="0.3"/>
  <pageSetup paperSize="9" orientation="portrait" r:id="rId9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3:Q50"/>
  <sheetViews>
    <sheetView showGridLines="0" zoomScale="85" zoomScaleNormal="85" workbookViewId="0">
      <selection activeCell="H32" sqref="H32"/>
    </sheetView>
  </sheetViews>
  <sheetFormatPr baseColWidth="10" defaultColWidth="11.42578125" defaultRowHeight="15"/>
  <cols>
    <col min="1" max="1" width="9" style="114" customWidth="1"/>
    <col min="2" max="2" width="23.28515625" style="114" customWidth="1"/>
    <col min="3" max="4" width="8.7109375" style="114" customWidth="1"/>
    <col min="5" max="7" width="7.85546875" style="114" customWidth="1"/>
    <col min="8" max="9" width="18.7109375" style="114" bestFit="1" customWidth="1"/>
    <col min="10" max="10" width="23.85546875" style="114" customWidth="1"/>
    <col min="11" max="16384" width="11.42578125" style="114"/>
  </cols>
  <sheetData>
    <row r="3" spans="2:10" ht="15.75">
      <c r="B3" s="105" t="s">
        <v>264</v>
      </c>
    </row>
    <row r="4" spans="2:10" ht="15.75">
      <c r="B4" s="105"/>
    </row>
    <row r="5" spans="2:10" ht="15.75">
      <c r="B5" s="105" t="s">
        <v>76</v>
      </c>
    </row>
    <row r="6" spans="2:10">
      <c r="B6" s="116" t="s">
        <v>74</v>
      </c>
    </row>
    <row r="7" spans="2:10" ht="15" customHeight="1">
      <c r="B7" s="14"/>
      <c r="C7" s="159">
        <v>2020</v>
      </c>
      <c r="D7" s="159">
        <v>2018</v>
      </c>
      <c r="E7" s="159">
        <v>2010</v>
      </c>
      <c r="F7" s="159">
        <v>2006</v>
      </c>
      <c r="G7" s="159">
        <v>2004</v>
      </c>
      <c r="H7" s="159">
        <v>2001</v>
      </c>
      <c r="I7" s="1579">
        <v>1999</v>
      </c>
      <c r="J7" s="1589"/>
    </row>
    <row r="8" spans="2:10" ht="23.25" thickBot="1">
      <c r="B8" s="106" t="s">
        <v>2419</v>
      </c>
      <c r="C8" s="1597">
        <v>81.38</v>
      </c>
      <c r="D8" s="1505" t="s">
        <v>79</v>
      </c>
      <c r="E8" s="72" t="s">
        <v>79</v>
      </c>
      <c r="F8" s="119">
        <v>22</v>
      </c>
      <c r="G8" s="72" t="s">
        <v>79</v>
      </c>
      <c r="H8" s="72" t="s">
        <v>79</v>
      </c>
      <c r="I8" s="72" t="s">
        <v>79</v>
      </c>
      <c r="J8" s="106" t="s">
        <v>265</v>
      </c>
    </row>
    <row r="9" spans="2:10" ht="15" customHeight="1" thickBot="1">
      <c r="B9" s="106" t="s">
        <v>266</v>
      </c>
      <c r="C9" s="206" t="s">
        <v>79</v>
      </c>
      <c r="D9" s="1505" t="s">
        <v>79</v>
      </c>
      <c r="E9" s="72" t="s">
        <v>79</v>
      </c>
      <c r="F9" s="119">
        <v>91</v>
      </c>
      <c r="G9" s="72" t="s">
        <v>79</v>
      </c>
      <c r="H9" s="72" t="s">
        <v>79</v>
      </c>
      <c r="I9" s="72" t="s">
        <v>79</v>
      </c>
      <c r="J9" s="106" t="s">
        <v>267</v>
      </c>
    </row>
    <row r="10" spans="2:10" ht="15" customHeight="1" thickBot="1">
      <c r="B10" s="106" t="s">
        <v>268</v>
      </c>
      <c r="C10" s="26" t="s">
        <v>79</v>
      </c>
      <c r="D10" s="331">
        <v>115</v>
      </c>
      <c r="E10" s="119">
        <v>226</v>
      </c>
      <c r="F10" s="119">
        <v>299</v>
      </c>
      <c r="G10" s="119">
        <v>293</v>
      </c>
      <c r="H10" s="119">
        <v>300</v>
      </c>
      <c r="I10" s="119">
        <v>287</v>
      </c>
      <c r="J10" s="106" t="s">
        <v>269</v>
      </c>
    </row>
    <row r="11" spans="2:10" ht="15" customHeight="1" thickBot="1">
      <c r="B11" s="43" t="s">
        <v>270</v>
      </c>
      <c r="C11" s="26" t="s">
        <v>79</v>
      </c>
      <c r="D11" s="331">
        <v>47</v>
      </c>
      <c r="E11" s="119">
        <v>61</v>
      </c>
      <c r="F11" s="119">
        <v>50</v>
      </c>
      <c r="G11" s="72" t="s">
        <v>79</v>
      </c>
      <c r="H11" s="72" t="s">
        <v>79</v>
      </c>
      <c r="I11" s="119">
        <v>56</v>
      </c>
      <c r="J11" s="43" t="s">
        <v>271</v>
      </c>
    </row>
    <row r="12" spans="2:10" ht="15" customHeight="1" thickBot="1">
      <c r="B12" s="43" t="s">
        <v>272</v>
      </c>
      <c r="C12" s="441">
        <v>15.43</v>
      </c>
      <c r="D12" s="331">
        <v>6</v>
      </c>
      <c r="E12" s="119">
        <v>6</v>
      </c>
      <c r="F12" s="119">
        <v>8</v>
      </c>
      <c r="G12" s="72" t="s">
        <v>79</v>
      </c>
      <c r="H12" s="72" t="s">
        <v>79</v>
      </c>
      <c r="I12" s="119">
        <v>6</v>
      </c>
      <c r="J12" s="43" t="s">
        <v>273</v>
      </c>
    </row>
    <row r="13" spans="2:10" ht="12" customHeight="1">
      <c r="B13" s="13" t="s">
        <v>2418</v>
      </c>
    </row>
    <row r="14" spans="2:10" ht="12" customHeight="1">
      <c r="B14" s="115"/>
    </row>
    <row r="15" spans="2:10" ht="15" customHeight="1">
      <c r="B15" s="19"/>
    </row>
    <row r="16" spans="2:10" ht="15" customHeight="1"/>
    <row r="17" spans="10:17" ht="15" customHeight="1">
      <c r="J17" s="105" t="s">
        <v>274</v>
      </c>
    </row>
    <row r="18" spans="10:17" ht="15" customHeight="1">
      <c r="J18" s="116" t="s">
        <v>275</v>
      </c>
    </row>
    <row r="19" spans="10:17" ht="15" customHeight="1">
      <c r="J19" s="14"/>
      <c r="K19" s="159">
        <v>2018</v>
      </c>
      <c r="L19" s="159">
        <v>2010</v>
      </c>
      <c r="M19" s="159">
        <v>2006</v>
      </c>
      <c r="N19" s="159">
        <v>2004</v>
      </c>
      <c r="O19" s="159">
        <v>2001</v>
      </c>
      <c r="P19" s="159">
        <v>1998</v>
      </c>
      <c r="Q19" s="159">
        <v>1995</v>
      </c>
    </row>
    <row r="20" spans="10:17" ht="15" customHeight="1" thickBot="1">
      <c r="J20" s="61" t="s">
        <v>73</v>
      </c>
      <c r="K20" s="323">
        <v>66172</v>
      </c>
      <c r="L20" s="89">
        <v>69303</v>
      </c>
      <c r="M20" s="53">
        <v>117471</v>
      </c>
      <c r="N20" s="53">
        <v>110048</v>
      </c>
      <c r="O20" s="53">
        <v>109580</v>
      </c>
      <c r="P20" s="53">
        <v>109137</v>
      </c>
      <c r="Q20" s="53">
        <v>104646</v>
      </c>
    </row>
    <row r="21" spans="10:17" ht="15" customHeight="1" thickBot="1">
      <c r="J21" s="43" t="s">
        <v>134</v>
      </c>
      <c r="K21" s="346" t="s">
        <v>79</v>
      </c>
      <c r="L21" s="199">
        <v>10596</v>
      </c>
      <c r="M21" s="55">
        <v>25713</v>
      </c>
      <c r="N21" s="55" t="s">
        <v>79</v>
      </c>
      <c r="O21" s="55" t="s">
        <v>79</v>
      </c>
      <c r="P21" s="55" t="s">
        <v>79</v>
      </c>
      <c r="Q21" s="55" t="s">
        <v>79</v>
      </c>
    </row>
    <row r="22" spans="10:17" ht="15" customHeight="1" thickBot="1">
      <c r="J22" s="43" t="s">
        <v>162</v>
      </c>
      <c r="K22" s="346" t="s">
        <v>79</v>
      </c>
      <c r="L22" s="199">
        <v>53879</v>
      </c>
      <c r="M22" s="55">
        <v>78873</v>
      </c>
      <c r="N22" s="55" t="s">
        <v>79</v>
      </c>
      <c r="O22" s="55" t="s">
        <v>79</v>
      </c>
      <c r="P22" s="55" t="s">
        <v>79</v>
      </c>
      <c r="Q22" s="55" t="s">
        <v>79</v>
      </c>
    </row>
    <row r="23" spans="10:17" ht="15" customHeight="1" thickBot="1">
      <c r="J23" s="43" t="s">
        <v>136</v>
      </c>
      <c r="K23" s="346" t="s">
        <v>79</v>
      </c>
      <c r="L23" s="199">
        <v>1208</v>
      </c>
      <c r="M23" s="55">
        <v>2432</v>
      </c>
      <c r="N23" s="55" t="s">
        <v>79</v>
      </c>
      <c r="O23" s="55" t="s">
        <v>79</v>
      </c>
      <c r="P23" s="55" t="s">
        <v>79</v>
      </c>
      <c r="Q23" s="55" t="s">
        <v>79</v>
      </c>
    </row>
    <row r="24" spans="10:17" ht="15" customHeight="1" thickBot="1">
      <c r="J24" s="43" t="s">
        <v>135</v>
      </c>
      <c r="K24" s="346" t="s">
        <v>79</v>
      </c>
      <c r="L24" s="199">
        <v>3075</v>
      </c>
      <c r="M24" s="55">
        <v>4717</v>
      </c>
      <c r="N24" s="55" t="s">
        <v>79</v>
      </c>
      <c r="O24" s="55" t="s">
        <v>79</v>
      </c>
      <c r="P24" s="55" t="s">
        <v>79</v>
      </c>
      <c r="Q24" s="55" t="s">
        <v>79</v>
      </c>
    </row>
    <row r="25" spans="10:17" ht="15" customHeight="1" thickBot="1">
      <c r="J25" s="43" t="s">
        <v>276</v>
      </c>
      <c r="K25" s="346" t="s">
        <v>79</v>
      </c>
      <c r="L25" s="199">
        <v>493</v>
      </c>
      <c r="M25" s="55">
        <v>5736</v>
      </c>
      <c r="N25" s="55" t="s">
        <v>79</v>
      </c>
      <c r="O25" s="55" t="s">
        <v>79</v>
      </c>
      <c r="P25" s="55" t="s">
        <v>79</v>
      </c>
      <c r="Q25" s="55" t="s">
        <v>79</v>
      </c>
    </row>
    <row r="26" spans="10:17" ht="15" customHeight="1" thickBot="1">
      <c r="J26" s="61" t="s">
        <v>277</v>
      </c>
      <c r="K26" s="323">
        <v>26806</v>
      </c>
      <c r="L26" s="89">
        <v>15552</v>
      </c>
      <c r="M26" s="53">
        <v>34367</v>
      </c>
      <c r="N26" s="53">
        <v>42322</v>
      </c>
      <c r="O26" s="53">
        <v>43178</v>
      </c>
      <c r="P26" s="53">
        <v>38182</v>
      </c>
      <c r="Q26" s="53">
        <v>35908</v>
      </c>
    </row>
    <row r="27" spans="10:17" ht="15" customHeight="1" thickBot="1">
      <c r="J27" s="43" t="s">
        <v>169</v>
      </c>
      <c r="K27" s="346" t="s">
        <v>79</v>
      </c>
      <c r="L27" s="199">
        <v>3649</v>
      </c>
      <c r="M27" s="55">
        <v>5878</v>
      </c>
      <c r="N27" s="55" t="s">
        <v>79</v>
      </c>
      <c r="O27" s="55" t="s">
        <v>79</v>
      </c>
      <c r="P27" s="55">
        <v>5774</v>
      </c>
      <c r="Q27" s="55" t="s">
        <v>79</v>
      </c>
    </row>
    <row r="28" spans="10:17" ht="15" customHeight="1" thickBot="1">
      <c r="J28" s="43" t="s">
        <v>173</v>
      </c>
      <c r="K28" s="346" t="s">
        <v>79</v>
      </c>
      <c r="L28" s="199">
        <v>3870</v>
      </c>
      <c r="M28" s="55">
        <v>4133</v>
      </c>
      <c r="N28" s="55" t="s">
        <v>79</v>
      </c>
      <c r="O28" s="55" t="s">
        <v>79</v>
      </c>
      <c r="P28" s="55">
        <v>2649</v>
      </c>
      <c r="Q28" s="55" t="s">
        <v>79</v>
      </c>
    </row>
    <row r="29" spans="10:17" ht="15" customHeight="1" thickBot="1">
      <c r="J29" s="43" t="s">
        <v>278</v>
      </c>
      <c r="K29" s="346" t="s">
        <v>79</v>
      </c>
      <c r="L29" s="199">
        <v>2037</v>
      </c>
      <c r="M29" s="55">
        <v>2650</v>
      </c>
      <c r="N29" s="55" t="s">
        <v>79</v>
      </c>
      <c r="O29" s="55" t="s">
        <v>79</v>
      </c>
      <c r="P29" s="55">
        <v>4574</v>
      </c>
      <c r="Q29" s="55" t="s">
        <v>79</v>
      </c>
    </row>
    <row r="30" spans="10:17" ht="15" customHeight="1" thickBot="1">
      <c r="J30" s="43" t="s">
        <v>279</v>
      </c>
      <c r="K30" s="346" t="s">
        <v>79</v>
      </c>
      <c r="L30" s="199">
        <v>1459</v>
      </c>
      <c r="M30" s="55">
        <v>2453</v>
      </c>
      <c r="N30" s="55" t="s">
        <v>79</v>
      </c>
      <c r="O30" s="55" t="s">
        <v>79</v>
      </c>
      <c r="P30" s="55">
        <v>3528</v>
      </c>
      <c r="Q30" s="55" t="s">
        <v>79</v>
      </c>
    </row>
    <row r="31" spans="10:17" ht="15" customHeight="1" thickBot="1">
      <c r="J31" s="43" t="s">
        <v>357</v>
      </c>
      <c r="K31" s="346" t="s">
        <v>79</v>
      </c>
      <c r="L31" s="199">
        <v>1193</v>
      </c>
      <c r="M31" s="55">
        <v>2266</v>
      </c>
      <c r="N31" s="55" t="s">
        <v>79</v>
      </c>
      <c r="O31" s="55" t="s">
        <v>79</v>
      </c>
      <c r="P31" s="55">
        <v>4092</v>
      </c>
      <c r="Q31" s="55" t="s">
        <v>79</v>
      </c>
    </row>
    <row r="32" spans="10:17" ht="15" customHeight="1" thickBot="1">
      <c r="J32" s="43" t="s">
        <v>280</v>
      </c>
      <c r="K32" s="346" t="s">
        <v>79</v>
      </c>
      <c r="L32" s="199">
        <v>1022</v>
      </c>
      <c r="M32" s="55">
        <v>1639</v>
      </c>
      <c r="N32" s="55" t="s">
        <v>79</v>
      </c>
      <c r="O32" s="55" t="s">
        <v>79</v>
      </c>
      <c r="P32" s="55">
        <v>2367</v>
      </c>
      <c r="Q32" s="55" t="s">
        <v>79</v>
      </c>
    </row>
    <row r="33" spans="10:17" ht="15" customHeight="1" thickBot="1">
      <c r="J33" s="43" t="s">
        <v>281</v>
      </c>
      <c r="K33" s="346" t="s">
        <v>79</v>
      </c>
      <c r="L33" s="199">
        <v>2322</v>
      </c>
      <c r="M33" s="55">
        <v>15345</v>
      </c>
      <c r="N33" s="55" t="s">
        <v>79</v>
      </c>
      <c r="O33" s="55" t="s">
        <v>79</v>
      </c>
      <c r="P33" s="55">
        <v>14285</v>
      </c>
      <c r="Q33" s="55" t="s">
        <v>79</v>
      </c>
    </row>
    <row r="34" spans="10:17">
      <c r="L34" s="1373"/>
      <c r="M34" s="1373"/>
      <c r="N34" s="1373"/>
      <c r="O34" s="1373"/>
      <c r="P34" s="1373"/>
      <c r="Q34" s="1373"/>
    </row>
    <row r="35" spans="10:17">
      <c r="L35" s="1373"/>
      <c r="M35" s="1373"/>
      <c r="N35" s="1373"/>
      <c r="O35" s="1373"/>
      <c r="P35" s="1373"/>
      <c r="Q35" s="1373"/>
    </row>
    <row r="36" spans="10:17" ht="15.75">
      <c r="J36" s="105" t="s">
        <v>274</v>
      </c>
      <c r="L36" s="1373"/>
      <c r="M36" s="1373"/>
      <c r="N36" s="1373"/>
      <c r="O36" s="1373"/>
      <c r="P36" s="1373"/>
      <c r="Q36" s="1373"/>
    </row>
    <row r="37" spans="10:17">
      <c r="J37" s="116" t="s">
        <v>282</v>
      </c>
      <c r="L37" s="1373"/>
      <c r="M37" s="1373"/>
      <c r="N37" s="1373"/>
      <c r="O37" s="1373"/>
      <c r="P37" s="1373"/>
      <c r="Q37" s="1373"/>
    </row>
    <row r="38" spans="10:17">
      <c r="J38" s="120"/>
      <c r="K38" s="348">
        <v>2018</v>
      </c>
      <c r="L38" s="1578">
        <v>2010</v>
      </c>
      <c r="M38" s="1578">
        <v>2006</v>
      </c>
      <c r="N38" s="1578">
        <v>2004</v>
      </c>
      <c r="O38" s="1578">
        <v>2001</v>
      </c>
      <c r="P38" s="1578">
        <v>1998</v>
      </c>
      <c r="Q38" s="1578">
        <v>1995</v>
      </c>
    </row>
    <row r="39" spans="10:17" ht="15.75" thickBot="1">
      <c r="J39" s="61" t="s">
        <v>283</v>
      </c>
      <c r="K39" s="323">
        <v>1735</v>
      </c>
      <c r="L39" s="89">
        <v>2835</v>
      </c>
      <c r="M39" s="53">
        <v>2787</v>
      </c>
      <c r="N39" s="53" t="s">
        <v>79</v>
      </c>
      <c r="O39" s="53" t="s">
        <v>79</v>
      </c>
      <c r="P39" s="53">
        <v>4367</v>
      </c>
      <c r="Q39" s="53" t="s">
        <v>79</v>
      </c>
    </row>
    <row r="40" spans="10:17" ht="15.75" thickBot="1">
      <c r="J40" s="43" t="s">
        <v>284</v>
      </c>
      <c r="K40" s="346" t="s">
        <v>79</v>
      </c>
      <c r="L40" s="199">
        <v>1068</v>
      </c>
      <c r="M40" s="55">
        <v>1059</v>
      </c>
      <c r="N40" s="55" t="s">
        <v>79</v>
      </c>
      <c r="O40" s="55" t="s">
        <v>79</v>
      </c>
      <c r="P40" s="55">
        <v>1475</v>
      </c>
      <c r="Q40" s="55" t="s">
        <v>79</v>
      </c>
    </row>
    <row r="41" spans="10:17" ht="15.75" thickBot="1">
      <c r="J41" s="43" t="s">
        <v>285</v>
      </c>
      <c r="K41" s="346" t="s">
        <v>79</v>
      </c>
      <c r="L41" s="199">
        <v>1767</v>
      </c>
      <c r="M41" s="55">
        <v>1727</v>
      </c>
      <c r="N41" s="55" t="s">
        <v>79</v>
      </c>
      <c r="O41" s="55" t="s">
        <v>79</v>
      </c>
      <c r="P41" s="55">
        <v>2892</v>
      </c>
      <c r="Q41" s="55" t="s">
        <v>79</v>
      </c>
    </row>
    <row r="42" spans="10:17" ht="15.75" thickBot="1">
      <c r="J42" s="61" t="s">
        <v>84</v>
      </c>
      <c r="K42" s="323">
        <v>41217</v>
      </c>
      <c r="L42" s="89">
        <v>27435</v>
      </c>
      <c r="M42" s="53">
        <v>44696</v>
      </c>
      <c r="N42" s="53">
        <v>31766</v>
      </c>
      <c r="O42" s="53">
        <v>33732</v>
      </c>
      <c r="P42" s="53">
        <v>28584</v>
      </c>
      <c r="Q42" s="53">
        <v>30611</v>
      </c>
    </row>
    <row r="43" spans="10:17" ht="15.75" thickBot="1">
      <c r="J43" s="43" t="s">
        <v>178</v>
      </c>
      <c r="K43" s="346" t="s">
        <v>79</v>
      </c>
      <c r="L43" s="199">
        <v>10952</v>
      </c>
      <c r="M43" s="55">
        <v>15063</v>
      </c>
      <c r="N43" s="55" t="s">
        <v>79</v>
      </c>
      <c r="O43" s="55" t="s">
        <v>79</v>
      </c>
      <c r="P43" s="55">
        <v>8244</v>
      </c>
      <c r="Q43" s="55" t="s">
        <v>79</v>
      </c>
    </row>
    <row r="44" spans="10:17" ht="15.75" thickBot="1">
      <c r="J44" s="43" t="s">
        <v>286</v>
      </c>
      <c r="K44" s="346" t="s">
        <v>79</v>
      </c>
      <c r="L44" s="199">
        <v>3161</v>
      </c>
      <c r="M44" s="55">
        <v>5788</v>
      </c>
      <c r="N44" s="55" t="s">
        <v>79</v>
      </c>
      <c r="O44" s="55" t="s">
        <v>79</v>
      </c>
      <c r="P44" s="55">
        <v>5661</v>
      </c>
      <c r="Q44" s="55" t="s">
        <v>79</v>
      </c>
    </row>
    <row r="45" spans="10:17" ht="15.75" thickBot="1">
      <c r="J45" s="43" t="s">
        <v>287</v>
      </c>
      <c r="K45" s="346" t="s">
        <v>79</v>
      </c>
      <c r="L45" s="199">
        <v>2352</v>
      </c>
      <c r="M45" s="55">
        <v>4447</v>
      </c>
      <c r="N45" s="55" t="s">
        <v>79</v>
      </c>
      <c r="O45" s="55" t="s">
        <v>79</v>
      </c>
      <c r="P45" s="55">
        <v>2939</v>
      </c>
      <c r="Q45" s="55" t="s">
        <v>79</v>
      </c>
    </row>
    <row r="46" spans="10:17" ht="15.75" thickBot="1">
      <c r="J46" s="43" t="s">
        <v>288</v>
      </c>
      <c r="K46" s="346" t="s">
        <v>79</v>
      </c>
      <c r="L46" s="199">
        <v>1747</v>
      </c>
      <c r="M46" s="55">
        <v>3054</v>
      </c>
      <c r="N46" s="55" t="s">
        <v>79</v>
      </c>
      <c r="O46" s="55" t="s">
        <v>79</v>
      </c>
      <c r="P46" s="55">
        <v>2690</v>
      </c>
      <c r="Q46" s="55" t="s">
        <v>79</v>
      </c>
    </row>
    <row r="47" spans="10:17" ht="15.75" thickBot="1">
      <c r="J47" s="43" t="s">
        <v>289</v>
      </c>
      <c r="K47" s="346" t="s">
        <v>79</v>
      </c>
      <c r="L47" s="199">
        <v>2450</v>
      </c>
      <c r="M47" s="55">
        <v>2297</v>
      </c>
      <c r="N47" s="55" t="s">
        <v>79</v>
      </c>
      <c r="O47" s="55" t="s">
        <v>79</v>
      </c>
      <c r="P47" s="55">
        <v>327</v>
      </c>
      <c r="Q47" s="55" t="s">
        <v>79</v>
      </c>
    </row>
    <row r="48" spans="10:17" ht="15.75" thickBot="1">
      <c r="J48" s="43" t="s">
        <v>290</v>
      </c>
      <c r="K48" s="346" t="s">
        <v>79</v>
      </c>
      <c r="L48" s="199">
        <v>1729</v>
      </c>
      <c r="M48" s="55">
        <v>2269</v>
      </c>
      <c r="N48" s="55" t="s">
        <v>79</v>
      </c>
      <c r="O48" s="55" t="s">
        <v>79</v>
      </c>
      <c r="P48" s="55">
        <v>3700</v>
      </c>
      <c r="Q48" s="55" t="s">
        <v>79</v>
      </c>
    </row>
    <row r="49" spans="10:17" ht="15.75" thickBot="1">
      <c r="J49" s="43" t="s">
        <v>291</v>
      </c>
      <c r="K49" s="346" t="s">
        <v>79</v>
      </c>
      <c r="L49" s="199">
        <v>5044</v>
      </c>
      <c r="M49" s="55">
        <v>11778</v>
      </c>
      <c r="N49" s="55" t="s">
        <v>79</v>
      </c>
      <c r="O49" s="55" t="s">
        <v>79</v>
      </c>
      <c r="P49" s="55">
        <v>8054</v>
      </c>
      <c r="Q49" s="55" t="s">
        <v>79</v>
      </c>
    </row>
    <row r="50" spans="10:17" ht="12" customHeight="1">
      <c r="J50" s="13" t="s">
        <v>2404</v>
      </c>
    </row>
  </sheetData>
  <hyperlinks>
    <hyperlink ref="B13" r:id="rId1" display="Source: Statistics Norway, Census of Agriculture 2010 "/>
    <hyperlink ref="J50" r:id="rId2"/>
  </hyperlinks>
  <pageMargins left="0.7" right="0.7" top="0.78740157499999996" bottom="0.78740157499999996" header="0.3" footer="0.3"/>
  <pageSetup paperSize="9" orientation="portrait"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1:Q146"/>
  <sheetViews>
    <sheetView workbookViewId="0">
      <selection activeCell="G20" sqref="G20"/>
    </sheetView>
  </sheetViews>
  <sheetFormatPr baseColWidth="10" defaultRowHeight="15"/>
  <cols>
    <col min="1" max="1" width="11.42578125" style="114"/>
    <col min="2" max="2" width="25.85546875" style="114" customWidth="1"/>
    <col min="3" max="3" width="11.42578125" style="114"/>
    <col min="4" max="4" width="23.42578125" style="114" customWidth="1"/>
    <col min="5" max="5" width="19.28515625" style="114" customWidth="1"/>
    <col min="6" max="6" width="11.42578125" style="114"/>
    <col min="7" max="7" width="35.42578125" style="114" customWidth="1"/>
    <col min="8" max="16384" width="11.42578125" style="114"/>
  </cols>
  <sheetData>
    <row r="1" spans="2:4">
      <c r="B1" s="186"/>
    </row>
    <row r="3" spans="2:4">
      <c r="B3" s="114" t="s">
        <v>683</v>
      </c>
    </row>
    <row r="4" spans="2:4" ht="15.75">
      <c r="B4" s="105" t="s">
        <v>1535</v>
      </c>
    </row>
    <row r="5" spans="2:4" ht="15.75">
      <c r="B5" s="105"/>
    </row>
    <row r="6" spans="2:4" ht="15.75">
      <c r="B6" s="105"/>
    </row>
    <row r="7" spans="2:4" ht="15.75">
      <c r="B7" s="105" t="s">
        <v>612</v>
      </c>
    </row>
    <row r="8" spans="2:4" ht="15.75">
      <c r="B8" s="105"/>
    </row>
    <row r="9" spans="2:4" ht="15" customHeight="1">
      <c r="B9" s="16" t="s">
        <v>613</v>
      </c>
      <c r="C9" s="393">
        <v>37.799999999999997</v>
      </c>
      <c r="D9" s="386" t="s">
        <v>614</v>
      </c>
    </row>
    <row r="10" spans="2:4">
      <c r="B10" s="16" t="s">
        <v>615</v>
      </c>
      <c r="C10" s="393" t="s">
        <v>1536</v>
      </c>
      <c r="D10" s="386" t="s">
        <v>616</v>
      </c>
    </row>
    <row r="11" spans="2:4">
      <c r="B11" s="388" t="s">
        <v>617</v>
      </c>
      <c r="C11" s="389">
        <v>123</v>
      </c>
      <c r="D11" s="390" t="s">
        <v>618</v>
      </c>
    </row>
    <row r="12" spans="2:4" ht="15" customHeight="1">
      <c r="B12" s="391"/>
      <c r="C12" s="392"/>
      <c r="D12" s="386"/>
    </row>
    <row r="13" spans="2:4">
      <c r="B13" s="16" t="s">
        <v>619</v>
      </c>
      <c r="C13" s="393">
        <v>630</v>
      </c>
      <c r="D13" s="386" t="s">
        <v>620</v>
      </c>
    </row>
    <row r="14" spans="2:4" ht="15" customHeight="1">
      <c r="B14" s="391" t="s">
        <v>621</v>
      </c>
      <c r="C14" s="392">
        <v>16670</v>
      </c>
      <c r="D14" s="386" t="s">
        <v>622</v>
      </c>
    </row>
    <row r="15" spans="2:4">
      <c r="B15" s="16" t="s">
        <v>623</v>
      </c>
      <c r="C15" s="393">
        <v>1354</v>
      </c>
      <c r="D15" s="386" t="s">
        <v>620</v>
      </c>
    </row>
    <row r="16" spans="2:4">
      <c r="B16" s="391" t="s">
        <v>624</v>
      </c>
      <c r="C16" s="392"/>
      <c r="D16" s="386"/>
    </row>
    <row r="17" spans="2:7">
      <c r="B17" s="391" t="s">
        <v>621</v>
      </c>
      <c r="C17" s="392">
        <v>35830</v>
      </c>
      <c r="D17" s="386" t="s">
        <v>625</v>
      </c>
    </row>
    <row r="18" spans="2:7" ht="15" customHeight="1">
      <c r="B18" s="394"/>
      <c r="C18" s="395"/>
      <c r="D18" s="390"/>
    </row>
    <row r="19" spans="2:7">
      <c r="B19" s="16" t="s">
        <v>626</v>
      </c>
      <c r="C19" s="385">
        <v>5.7</v>
      </c>
      <c r="D19" s="386" t="s">
        <v>627</v>
      </c>
    </row>
    <row r="20" spans="2:7">
      <c r="B20" s="16" t="s">
        <v>628</v>
      </c>
      <c r="C20" s="385">
        <v>6.1</v>
      </c>
      <c r="D20" s="386" t="s">
        <v>629</v>
      </c>
    </row>
    <row r="21" spans="2:7">
      <c r="B21" s="396"/>
      <c r="C21" s="392"/>
      <c r="D21" s="392"/>
      <c r="E21" s="386"/>
    </row>
    <row r="22" spans="2:7">
      <c r="B22" s="397" t="s">
        <v>805</v>
      </c>
      <c r="C22" s="398"/>
      <c r="D22" s="398"/>
      <c r="E22" s="398"/>
    </row>
    <row r="23" spans="2:7">
      <c r="B23" s="399" t="s">
        <v>1978</v>
      </c>
      <c r="C23" s="400"/>
      <c r="D23" s="400"/>
      <c r="E23" s="401"/>
    </row>
    <row r="26" spans="2:7" ht="15.75">
      <c r="B26" s="1046" t="s">
        <v>1537</v>
      </c>
      <c r="C26" s="1078"/>
      <c r="D26" s="1078"/>
      <c r="E26" s="1078"/>
      <c r="F26" s="186"/>
    </row>
    <row r="27" spans="2:7">
      <c r="B27" s="1079" t="s">
        <v>6</v>
      </c>
      <c r="C27" s="1079"/>
      <c r="D27" s="1079"/>
      <c r="E27" s="1079"/>
      <c r="F27" s="1080"/>
    </row>
    <row r="28" spans="2:7" ht="51.75">
      <c r="B28" s="546" t="s">
        <v>850</v>
      </c>
      <c r="C28" s="748" t="s">
        <v>1538</v>
      </c>
      <c r="D28" s="748" t="s">
        <v>1539</v>
      </c>
      <c r="E28" s="748" t="s">
        <v>371</v>
      </c>
      <c r="F28" s="748" t="s">
        <v>4</v>
      </c>
    </row>
    <row r="29" spans="2:7" s="1373" customFormat="1">
      <c r="B29" s="1681" t="s">
        <v>2147</v>
      </c>
      <c r="C29" s="1682">
        <v>103</v>
      </c>
      <c r="D29" s="1680"/>
      <c r="E29" s="1680"/>
      <c r="F29" s="1680"/>
    </row>
    <row r="30" spans="2:7">
      <c r="B30" s="1081">
        <v>2020</v>
      </c>
      <c r="C30" s="1082">
        <v>121</v>
      </c>
      <c r="D30" s="1082">
        <v>410</v>
      </c>
      <c r="E30" s="1082">
        <v>310</v>
      </c>
      <c r="F30" s="1083">
        <v>841</v>
      </c>
    </row>
    <row r="31" spans="2:7">
      <c r="B31" s="1081">
        <v>2019</v>
      </c>
      <c r="C31" s="1082">
        <v>120</v>
      </c>
      <c r="D31" s="1082">
        <v>409</v>
      </c>
      <c r="E31" s="1082">
        <v>300</v>
      </c>
      <c r="F31" s="1083">
        <v>829</v>
      </c>
    </row>
    <row r="32" spans="2:7">
      <c r="B32" s="1081">
        <v>2018</v>
      </c>
      <c r="C32" s="1082">
        <v>121</v>
      </c>
      <c r="D32" s="1082">
        <v>409</v>
      </c>
      <c r="E32" s="1082">
        <v>295</v>
      </c>
      <c r="F32" s="1083">
        <v>825</v>
      </c>
      <c r="G32" s="1084"/>
    </row>
    <row r="33" spans="2:17">
      <c r="B33" s="1081">
        <v>2017</v>
      </c>
      <c r="C33" s="1082">
        <v>121</v>
      </c>
      <c r="D33" s="1082">
        <v>407</v>
      </c>
      <c r="E33" s="1082">
        <v>288</v>
      </c>
      <c r="F33" s="1083">
        <v>816</v>
      </c>
      <c r="G33" s="1084"/>
    </row>
    <row r="34" spans="2:17">
      <c r="B34" s="1081">
        <v>2016</v>
      </c>
      <c r="C34" s="1082">
        <v>120</v>
      </c>
      <c r="D34" s="1082">
        <v>406</v>
      </c>
      <c r="E34" s="1082">
        <v>276</v>
      </c>
      <c r="F34" s="1083">
        <v>802</v>
      </c>
      <c r="G34" s="1084"/>
    </row>
    <row r="35" spans="2:17">
      <c r="B35" s="1081">
        <v>2015</v>
      </c>
      <c r="C35" s="1082">
        <v>118.30501183050119</v>
      </c>
      <c r="D35" s="1082">
        <v>401.52004015200401</v>
      </c>
      <c r="E35" s="1082">
        <v>273.65502736550275</v>
      </c>
      <c r="F35" s="1083">
        <v>793.48007934800796</v>
      </c>
      <c r="G35" s="1084"/>
    </row>
    <row r="36" spans="2:17">
      <c r="B36" s="1081">
        <v>2014</v>
      </c>
      <c r="C36" s="1082">
        <v>117.10441411944649</v>
      </c>
      <c r="D36" s="1082">
        <v>383.5767033912482</v>
      </c>
      <c r="E36" s="1082">
        <v>265.27734627058288</v>
      </c>
      <c r="F36" s="1083">
        <v>765.9584637812776</v>
      </c>
      <c r="G36" s="1084"/>
    </row>
    <row r="37" spans="2:17">
      <c r="B37" s="1081">
        <v>2013</v>
      </c>
      <c r="C37" s="1082">
        <v>115.5449672424062</v>
      </c>
      <c r="D37" s="1082">
        <v>377.60571768910069</v>
      </c>
      <c r="E37" s="1082">
        <v>257.29600952948186</v>
      </c>
      <c r="F37" s="1083">
        <v>749.73198332340678</v>
      </c>
      <c r="G37" s="1084"/>
    </row>
    <row r="38" spans="2:17">
      <c r="B38" s="1081">
        <v>2012</v>
      </c>
      <c r="C38" s="1082">
        <v>114.22563146701077</v>
      </c>
      <c r="D38" s="1082">
        <v>368.00726455898865</v>
      </c>
      <c r="E38" s="1082">
        <v>247.32955767438526</v>
      </c>
      <c r="F38" s="1083">
        <v>729.56245370038471</v>
      </c>
      <c r="G38" s="1084"/>
    </row>
    <row r="39" spans="2:17">
      <c r="B39" s="1081">
        <v>2012</v>
      </c>
      <c r="C39" s="1082">
        <v>114.54642527787216</v>
      </c>
      <c r="D39" s="1082">
        <v>368.87831869145276</v>
      </c>
      <c r="E39" s="1082">
        <v>245.10993544629426</v>
      </c>
      <c r="F39" s="1083">
        <v>728.53467941561917</v>
      </c>
    </row>
    <row r="40" spans="2:17">
      <c r="B40" s="1081">
        <v>2010</v>
      </c>
      <c r="C40" s="1082">
        <v>117.15523068065187</v>
      </c>
      <c r="D40" s="1082">
        <v>383.00748491751574</v>
      </c>
      <c r="E40" s="1082">
        <v>244.07339725135805</v>
      </c>
      <c r="F40" s="1083">
        <v>744.23611284952563</v>
      </c>
    </row>
    <row r="41" spans="2:17">
      <c r="B41" s="1085" t="s">
        <v>1540</v>
      </c>
      <c r="C41" s="1086"/>
      <c r="D41" s="1086"/>
      <c r="E41" s="1086"/>
      <c r="F41" s="165"/>
    </row>
    <row r="42" spans="2:17">
      <c r="B42" s="1085" t="s">
        <v>1541</v>
      </c>
    </row>
    <row r="45" spans="2:17" ht="15.75">
      <c r="B45" s="105" t="s">
        <v>1542</v>
      </c>
      <c r="C45" s="105"/>
      <c r="D45" s="105"/>
      <c r="E45" s="555"/>
      <c r="F45" s="555"/>
      <c r="G45" s="555"/>
      <c r="H45" s="555"/>
      <c r="I45" s="555"/>
      <c r="J45" s="555"/>
      <c r="K45" s="555"/>
      <c r="L45" s="555"/>
      <c r="M45" s="555"/>
      <c r="N45" s="555"/>
      <c r="O45" s="555"/>
      <c r="P45" s="555"/>
      <c r="Q45" s="555"/>
    </row>
    <row r="46" spans="2:17" ht="15.75">
      <c r="B46" s="116" t="s">
        <v>1543</v>
      </c>
      <c r="C46" s="116"/>
      <c r="D46" s="116"/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5"/>
      <c r="Q46" s="555"/>
    </row>
    <row r="47" spans="2:17">
      <c r="B47" s="159"/>
      <c r="C47" s="159" t="s">
        <v>585</v>
      </c>
      <c r="D47" s="159" t="s">
        <v>545</v>
      </c>
      <c r="E47" s="159" t="s">
        <v>527</v>
      </c>
      <c r="F47" s="159" t="s">
        <v>1544</v>
      </c>
      <c r="G47" s="159" t="s">
        <v>1545</v>
      </c>
      <c r="H47" s="159" t="s">
        <v>1546</v>
      </c>
      <c r="I47" s="159" t="s">
        <v>1547</v>
      </c>
      <c r="J47" s="159" t="s">
        <v>1548</v>
      </c>
      <c r="K47" s="159" t="s">
        <v>1549</v>
      </c>
      <c r="L47" s="159" t="s">
        <v>1550</v>
      </c>
      <c r="M47" s="159" t="s">
        <v>1551</v>
      </c>
      <c r="N47" s="159" t="s">
        <v>1552</v>
      </c>
      <c r="O47" s="159" t="s">
        <v>1553</v>
      </c>
    </row>
    <row r="48" spans="2:17" ht="22.5">
      <c r="B48" s="1087" t="s">
        <v>1554</v>
      </c>
      <c r="C48" s="1088">
        <v>3844</v>
      </c>
      <c r="D48" s="1089">
        <v>3845</v>
      </c>
      <c r="E48" s="1089">
        <v>3849</v>
      </c>
      <c r="F48" s="531">
        <v>3847</v>
      </c>
      <c r="G48" s="531">
        <v>3845</v>
      </c>
      <c r="H48" s="531">
        <v>3840</v>
      </c>
      <c r="I48" s="531">
        <v>3838</v>
      </c>
      <c r="J48" s="531">
        <v>3835</v>
      </c>
      <c r="K48" s="531">
        <v>3835</v>
      </c>
      <c r="L48" s="531">
        <v>3833</v>
      </c>
      <c r="M48" s="531">
        <v>3799</v>
      </c>
      <c r="N48" s="531">
        <v>3698</v>
      </c>
      <c r="O48" s="531">
        <v>3609</v>
      </c>
    </row>
    <row r="49" spans="2:15" ht="22.5">
      <c r="B49" s="805" t="s">
        <v>1555</v>
      </c>
      <c r="C49" s="1088">
        <v>1525</v>
      </c>
      <c r="D49" s="1089">
        <v>1560</v>
      </c>
      <c r="E49" s="1089">
        <v>1585</v>
      </c>
      <c r="F49" s="531">
        <v>1582</v>
      </c>
      <c r="G49" s="531">
        <v>1615</v>
      </c>
      <c r="H49" s="531">
        <v>1615</v>
      </c>
      <c r="I49" s="531">
        <v>1613</v>
      </c>
      <c r="J49" s="531">
        <v>1614</v>
      </c>
      <c r="K49" s="531">
        <v>1616</v>
      </c>
      <c r="L49" s="531">
        <v>1616</v>
      </c>
      <c r="M49" s="835">
        <v>1608</v>
      </c>
      <c r="N49" s="835">
        <v>1602</v>
      </c>
      <c r="O49" s="835">
        <v>1589</v>
      </c>
    </row>
    <row r="50" spans="2:15">
      <c r="B50" s="1090" t="s">
        <v>90</v>
      </c>
      <c r="C50" s="1088">
        <v>7100</v>
      </c>
      <c r="D50" s="1089">
        <v>7050</v>
      </c>
      <c r="E50" s="1089">
        <v>6999</v>
      </c>
      <c r="F50" s="1091">
        <v>6975</v>
      </c>
      <c r="G50" s="1091">
        <v>6900</v>
      </c>
      <c r="H50" s="1091">
        <v>6895</v>
      </c>
      <c r="I50" s="1091">
        <v>6889</v>
      </c>
      <c r="J50" s="1091">
        <v>6873</v>
      </c>
      <c r="K50" s="1091">
        <v>6870</v>
      </c>
      <c r="L50" s="1091">
        <v>6867</v>
      </c>
      <c r="M50" s="1091">
        <v>6747</v>
      </c>
      <c r="N50" s="1091">
        <v>6594</v>
      </c>
      <c r="O50" s="1091">
        <v>6394</v>
      </c>
    </row>
    <row r="51" spans="2:15">
      <c r="B51" s="174" t="s">
        <v>4</v>
      </c>
      <c r="C51" s="90">
        <v>12469</v>
      </c>
      <c r="D51" s="90">
        <v>12455</v>
      </c>
      <c r="E51" s="90">
        <f>E48+E49+E50</f>
        <v>12433</v>
      </c>
      <c r="F51" s="90">
        <f>F48+F49+F50</f>
        <v>12404</v>
      </c>
      <c r="G51" s="90">
        <v>12360</v>
      </c>
      <c r="H51" s="90">
        <v>12350</v>
      </c>
      <c r="I51" s="90">
        <v>12340</v>
      </c>
      <c r="J51" s="90">
        <v>12322</v>
      </c>
      <c r="K51" s="90">
        <v>12321</v>
      </c>
      <c r="L51" s="90">
        <v>12316</v>
      </c>
      <c r="M51" s="90">
        <v>12154</v>
      </c>
      <c r="N51" s="90">
        <v>11894</v>
      </c>
      <c r="O51" s="90">
        <v>11592</v>
      </c>
    </row>
    <row r="52" spans="2:15">
      <c r="B52" s="1774" t="s">
        <v>1556</v>
      </c>
      <c r="C52" s="1774"/>
      <c r="D52" s="1774"/>
      <c r="E52" s="1774"/>
      <c r="F52" s="1774"/>
      <c r="G52" s="1774"/>
      <c r="H52" s="1774"/>
      <c r="I52" s="1774"/>
      <c r="J52" s="1774"/>
      <c r="K52" s="1774"/>
      <c r="L52" s="1774"/>
      <c r="M52" s="1774"/>
    </row>
    <row r="53" spans="2:15">
      <c r="B53" s="1774" t="s">
        <v>1557</v>
      </c>
      <c r="C53" s="1774"/>
      <c r="D53" s="1774"/>
      <c r="E53" s="1774"/>
      <c r="F53" s="1774"/>
      <c r="G53" s="1774"/>
      <c r="H53" s="1774"/>
      <c r="I53" s="1774"/>
      <c r="J53" s="1774"/>
      <c r="K53" s="1774"/>
      <c r="L53" s="1774"/>
      <c r="M53" s="1774"/>
    </row>
    <row r="54" spans="2:15">
      <c r="B54" s="1774" t="s">
        <v>1558</v>
      </c>
      <c r="C54" s="1774"/>
      <c r="D54" s="1774"/>
      <c r="E54" s="1774"/>
      <c r="F54" s="1774"/>
      <c r="G54" s="1774"/>
      <c r="H54" s="1774"/>
      <c r="I54" s="1774"/>
      <c r="J54" s="1774"/>
      <c r="K54" s="1774"/>
      <c r="L54" s="1774"/>
      <c r="M54" s="1774"/>
    </row>
    <row r="55" spans="2:15">
      <c r="B55" s="115" t="s">
        <v>1559</v>
      </c>
      <c r="C55" s="115"/>
      <c r="D55" s="115"/>
      <c r="E55" s="1092"/>
      <c r="F55" s="1092"/>
      <c r="G55" s="1092"/>
      <c r="H55" s="1092"/>
      <c r="I55" s="1092"/>
      <c r="J55" s="1092"/>
      <c r="K55" s="1092"/>
      <c r="L55" s="1092"/>
      <c r="M55" s="1092"/>
    </row>
    <row r="56" spans="2:15">
      <c r="B56" s="115"/>
      <c r="C56" s="115"/>
      <c r="D56" s="115"/>
    </row>
    <row r="58" spans="2:15" ht="15.75">
      <c r="B58" s="108" t="s">
        <v>90</v>
      </c>
      <c r="E58" s="108"/>
      <c r="F58" s="108"/>
      <c r="G58" s="108"/>
    </row>
    <row r="59" spans="2:15" ht="15.75">
      <c r="B59" s="98" t="s">
        <v>66</v>
      </c>
      <c r="E59" s="108"/>
      <c r="F59" s="108"/>
      <c r="G59" s="108"/>
    </row>
    <row r="60" spans="2:15">
      <c r="B60" s="159"/>
      <c r="C60" s="159" t="s">
        <v>1560</v>
      </c>
      <c r="D60" s="159" t="s">
        <v>1561</v>
      </c>
      <c r="E60" s="159" t="s">
        <v>1562</v>
      </c>
      <c r="F60" s="159" t="s">
        <v>1547</v>
      </c>
      <c r="G60" s="159" t="s">
        <v>1563</v>
      </c>
      <c r="H60" s="159" t="s">
        <v>1551</v>
      </c>
      <c r="I60" s="159" t="s">
        <v>1564</v>
      </c>
    </row>
    <row r="61" spans="2:15">
      <c r="B61" s="1093" t="s">
        <v>109</v>
      </c>
      <c r="C61" s="960">
        <f>C62+C63+C64+C65+C66+C67+C69+C71</f>
        <v>6999</v>
      </c>
      <c r="D61" s="961">
        <f>D62+D63+D64+D65+D66+D67+D69+D71</f>
        <v>6975</v>
      </c>
      <c r="E61" s="961">
        <v>6900</v>
      </c>
      <c r="F61" s="961">
        <v>6842</v>
      </c>
      <c r="G61" s="961">
        <v>6789</v>
      </c>
      <c r="H61" s="961">
        <v>6747</v>
      </c>
      <c r="I61" s="961">
        <v>4393</v>
      </c>
    </row>
    <row r="62" spans="2:15">
      <c r="B62" s="952" t="s">
        <v>71</v>
      </c>
      <c r="C62" s="834"/>
      <c r="D62" s="835"/>
      <c r="E62" s="835"/>
      <c r="F62" s="835"/>
      <c r="G62" s="835"/>
      <c r="H62" s="835"/>
      <c r="I62" s="835"/>
    </row>
    <row r="63" spans="2:15">
      <c r="B63" s="1094" t="s">
        <v>1565</v>
      </c>
      <c r="C63" s="834">
        <v>1409</v>
      </c>
      <c r="D63" s="835">
        <v>1432</v>
      </c>
      <c r="E63" s="835">
        <v>1460</v>
      </c>
      <c r="F63" s="835">
        <v>1470</v>
      </c>
      <c r="G63" s="835">
        <v>1480</v>
      </c>
      <c r="H63" s="835">
        <v>1510</v>
      </c>
      <c r="I63" s="835">
        <v>1620</v>
      </c>
    </row>
    <row r="64" spans="2:15">
      <c r="B64" s="1094" t="s">
        <v>1566</v>
      </c>
      <c r="C64" s="834">
        <v>2383</v>
      </c>
      <c r="D64" s="835">
        <v>2391</v>
      </c>
      <c r="E64" s="835">
        <v>2407</v>
      </c>
      <c r="F64" s="835">
        <v>2395</v>
      </c>
      <c r="G64" s="835">
        <v>2375</v>
      </c>
      <c r="H64" s="835">
        <v>2363</v>
      </c>
      <c r="I64" s="835">
        <v>1043</v>
      </c>
    </row>
    <row r="65" spans="2:11">
      <c r="B65" s="1094" t="s">
        <v>1567</v>
      </c>
      <c r="C65" s="834">
        <v>557</v>
      </c>
      <c r="D65" s="835">
        <v>560</v>
      </c>
      <c r="E65" s="835">
        <v>565</v>
      </c>
      <c r="F65" s="835">
        <v>574</v>
      </c>
      <c r="G65" s="835">
        <v>570</v>
      </c>
      <c r="H65" s="835">
        <v>575</v>
      </c>
      <c r="I65" s="835">
        <v>440</v>
      </c>
    </row>
    <row r="66" spans="2:11">
      <c r="B66" s="1094" t="s">
        <v>1568</v>
      </c>
      <c r="C66" s="834">
        <v>430</v>
      </c>
      <c r="D66" s="835">
        <v>421</v>
      </c>
      <c r="E66" s="835">
        <v>405</v>
      </c>
      <c r="F66" s="835">
        <v>387</v>
      </c>
      <c r="G66" s="835">
        <v>360</v>
      </c>
      <c r="H66" s="835">
        <v>345</v>
      </c>
      <c r="I66" s="835">
        <v>160</v>
      </c>
    </row>
    <row r="67" spans="2:11">
      <c r="B67" s="1094" t="s">
        <v>1569</v>
      </c>
      <c r="C67" s="834">
        <v>1320</v>
      </c>
      <c r="D67" s="835">
        <v>1300</v>
      </c>
      <c r="E67" s="835">
        <v>1220</v>
      </c>
      <c r="F67" s="835">
        <v>1215</v>
      </c>
      <c r="G67" s="835">
        <v>1210</v>
      </c>
      <c r="H67" s="835">
        <v>1175</v>
      </c>
      <c r="I67" s="835">
        <v>845</v>
      </c>
    </row>
    <row r="68" spans="2:11">
      <c r="B68" s="1095" t="s">
        <v>1570</v>
      </c>
      <c r="C68" s="963"/>
      <c r="D68" s="964"/>
      <c r="E68" s="964"/>
      <c r="F68" s="964"/>
      <c r="G68" s="964"/>
      <c r="H68" s="964"/>
      <c r="I68" s="964"/>
    </row>
    <row r="69" spans="2:11">
      <c r="B69" s="1094" t="s">
        <v>1571</v>
      </c>
      <c r="C69" s="834">
        <v>279</v>
      </c>
      <c r="D69" s="835">
        <v>270</v>
      </c>
      <c r="E69" s="835">
        <v>268</v>
      </c>
      <c r="F69" s="835">
        <v>265</v>
      </c>
      <c r="G69" s="835">
        <v>265</v>
      </c>
      <c r="H69" s="835">
        <v>260</v>
      </c>
      <c r="I69" s="835">
        <v>135</v>
      </c>
    </row>
    <row r="70" spans="2:11">
      <c r="B70" s="805" t="s">
        <v>667</v>
      </c>
      <c r="C70" s="834"/>
      <c r="D70" s="835"/>
      <c r="E70" s="835"/>
      <c r="F70" s="835"/>
      <c r="G70" s="835"/>
      <c r="H70" s="835"/>
      <c r="I70" s="835"/>
    </row>
    <row r="71" spans="2:11">
      <c r="B71" s="956" t="s">
        <v>1572</v>
      </c>
      <c r="C71" s="834">
        <v>621</v>
      </c>
      <c r="D71" s="835">
        <v>601</v>
      </c>
      <c r="E71" s="835">
        <v>575</v>
      </c>
      <c r="F71" s="835">
        <v>536</v>
      </c>
      <c r="G71" s="835">
        <v>529</v>
      </c>
      <c r="H71" s="835">
        <v>519</v>
      </c>
      <c r="I71" s="835">
        <v>150</v>
      </c>
    </row>
    <row r="72" spans="2:11">
      <c r="B72" s="109" t="s">
        <v>1556</v>
      </c>
      <c r="C72" s="109"/>
      <c r="D72" s="109"/>
      <c r="E72" s="109"/>
      <c r="F72" s="109"/>
      <c r="G72" s="109"/>
      <c r="H72" s="109"/>
      <c r="I72" s="109"/>
    </row>
    <row r="73" spans="2:11">
      <c r="B73" s="109" t="s">
        <v>1573</v>
      </c>
      <c r="C73" s="109"/>
      <c r="D73" s="109"/>
      <c r="E73" s="109"/>
      <c r="F73" s="109"/>
      <c r="G73" s="109"/>
      <c r="H73" s="109"/>
      <c r="I73" s="109"/>
    </row>
    <row r="74" spans="2:11">
      <c r="B74" s="109" t="s">
        <v>1574</v>
      </c>
      <c r="C74" s="109"/>
      <c r="D74" s="109"/>
      <c r="E74" s="109"/>
      <c r="F74" s="109"/>
      <c r="G74" s="109"/>
      <c r="H74" s="109"/>
      <c r="I74" s="109"/>
    </row>
    <row r="75" spans="2:11">
      <c r="B75" s="109" t="s">
        <v>1575</v>
      </c>
      <c r="E75" s="109"/>
      <c r="F75" s="109"/>
      <c r="G75" s="109"/>
      <c r="H75" s="109"/>
      <c r="I75" s="109"/>
    </row>
    <row r="76" spans="2:11" ht="15.75">
      <c r="B76" s="109"/>
      <c r="C76" s="108"/>
      <c r="D76" s="108"/>
      <c r="E76" s="109"/>
      <c r="F76" s="109"/>
      <c r="G76" s="109"/>
      <c r="H76" s="109"/>
      <c r="I76" s="109"/>
      <c r="J76" s="109"/>
    </row>
    <row r="77" spans="2:11">
      <c r="B77" s="109"/>
      <c r="C77" s="98"/>
      <c r="D77" s="98"/>
      <c r="E77" s="109"/>
      <c r="F77" s="109"/>
      <c r="G77" s="109"/>
      <c r="H77" s="109"/>
      <c r="I77" s="109"/>
      <c r="J77" s="109"/>
    </row>
    <row r="78" spans="2:11" ht="15.75">
      <c r="B78" s="108" t="s">
        <v>76</v>
      </c>
    </row>
    <row r="79" spans="2:11">
      <c r="B79" s="98" t="s">
        <v>1576</v>
      </c>
    </row>
    <row r="80" spans="2:11">
      <c r="B80" s="370"/>
      <c r="C80" s="159" t="s">
        <v>1577</v>
      </c>
      <c r="D80" s="159" t="s">
        <v>1578</v>
      </c>
      <c r="E80" s="159" t="s">
        <v>1560</v>
      </c>
      <c r="F80" s="159" t="s">
        <v>1561</v>
      </c>
      <c r="G80" s="159" t="s">
        <v>1562</v>
      </c>
      <c r="H80" s="159" t="s">
        <v>1547</v>
      </c>
      <c r="I80" s="159" t="s">
        <v>1563</v>
      </c>
      <c r="J80" s="159" t="s">
        <v>1551</v>
      </c>
      <c r="K80" s="159" t="s">
        <v>1564</v>
      </c>
    </row>
    <row r="81" spans="2:11">
      <c r="B81" s="827" t="s">
        <v>72</v>
      </c>
      <c r="C81" s="960">
        <f>C82+C83+C84+C86+C87+C88</f>
        <v>1575</v>
      </c>
      <c r="D81" s="1096">
        <f>D82+D83+D84+D86+D87+D88</f>
        <v>1583</v>
      </c>
      <c r="E81" s="1096">
        <f>E82+E83+E84+E86+E87+E88</f>
        <v>1585</v>
      </c>
      <c r="F81" s="961">
        <f>F82+F83+F84+F86+F87+F88</f>
        <v>1582</v>
      </c>
      <c r="G81" s="961">
        <v>1615</v>
      </c>
      <c r="H81" s="961">
        <f>SUM(H82:H88)</f>
        <v>1608</v>
      </c>
      <c r="I81" s="961">
        <f>SUM(I82:I88)</f>
        <v>1616</v>
      </c>
      <c r="J81" s="961">
        <v>1608</v>
      </c>
      <c r="K81" s="961">
        <v>1417</v>
      </c>
    </row>
    <row r="82" spans="2:11">
      <c r="B82" s="1097" t="s">
        <v>1579</v>
      </c>
      <c r="C82" s="1098">
        <v>730</v>
      </c>
      <c r="D82" s="1099">
        <v>732</v>
      </c>
      <c r="E82" s="1099">
        <v>735</v>
      </c>
      <c r="F82" s="531">
        <v>737</v>
      </c>
      <c r="G82" s="531">
        <v>750</v>
      </c>
      <c r="H82" s="531">
        <v>700</v>
      </c>
      <c r="I82" s="531">
        <v>700</v>
      </c>
      <c r="J82" s="531">
        <v>700</v>
      </c>
      <c r="K82" s="531">
        <v>560</v>
      </c>
    </row>
    <row r="83" spans="2:11">
      <c r="B83" s="956" t="s">
        <v>141</v>
      </c>
      <c r="C83" s="834">
        <v>26</v>
      </c>
      <c r="D83" s="1100">
        <v>26</v>
      </c>
      <c r="E83" s="1100">
        <v>26</v>
      </c>
      <c r="F83" s="835">
        <v>16</v>
      </c>
      <c r="G83" s="835">
        <v>16</v>
      </c>
      <c r="H83" s="835">
        <v>16</v>
      </c>
      <c r="I83" s="835">
        <v>16</v>
      </c>
      <c r="J83" s="835">
        <v>16</v>
      </c>
      <c r="K83" s="835">
        <v>10</v>
      </c>
    </row>
    <row r="84" spans="2:11">
      <c r="B84" s="956" t="s">
        <v>1243</v>
      </c>
      <c r="C84" s="834">
        <v>86</v>
      </c>
      <c r="D84" s="1100">
        <v>84</v>
      </c>
      <c r="E84" s="1100">
        <v>82</v>
      </c>
      <c r="F84" s="835">
        <v>79</v>
      </c>
      <c r="G84" s="835">
        <v>62</v>
      </c>
      <c r="H84" s="835">
        <v>60</v>
      </c>
      <c r="I84" s="835">
        <v>60</v>
      </c>
      <c r="J84" s="835">
        <v>60</v>
      </c>
      <c r="K84" s="835">
        <v>30</v>
      </c>
    </row>
    <row r="85" spans="2:11">
      <c r="B85" s="952" t="s">
        <v>155</v>
      </c>
      <c r="C85" s="834"/>
      <c r="D85" s="1100"/>
      <c r="E85" s="1100"/>
      <c r="F85" s="835"/>
      <c r="G85" s="835"/>
      <c r="H85" s="835"/>
      <c r="I85" s="835"/>
      <c r="J85" s="835"/>
      <c r="K85" s="835"/>
    </row>
    <row r="86" spans="2:11">
      <c r="B86" s="956" t="s">
        <v>1565</v>
      </c>
      <c r="C86" s="834">
        <v>173</v>
      </c>
      <c r="D86" s="1100">
        <v>178</v>
      </c>
      <c r="E86" s="1100">
        <v>179</v>
      </c>
      <c r="F86" s="835">
        <v>180</v>
      </c>
      <c r="G86" s="835">
        <v>185</v>
      </c>
      <c r="H86" s="835">
        <v>192</v>
      </c>
      <c r="I86" s="835">
        <v>194</v>
      </c>
      <c r="J86" s="835">
        <v>194</v>
      </c>
      <c r="K86" s="835">
        <v>110</v>
      </c>
    </row>
    <row r="87" spans="2:11">
      <c r="B87" s="956" t="s">
        <v>1580</v>
      </c>
      <c r="C87" s="834">
        <v>43</v>
      </c>
      <c r="D87" s="1100">
        <v>44</v>
      </c>
      <c r="E87" s="1100">
        <v>43</v>
      </c>
      <c r="F87" s="835">
        <v>47</v>
      </c>
      <c r="G87" s="835"/>
      <c r="H87" s="835">
        <v>65</v>
      </c>
      <c r="I87" s="835">
        <v>65</v>
      </c>
      <c r="J87" s="835">
        <v>65</v>
      </c>
      <c r="K87" s="835">
        <v>50</v>
      </c>
    </row>
    <row r="88" spans="2:11">
      <c r="B88" s="956" t="s">
        <v>1581</v>
      </c>
      <c r="C88" s="834">
        <v>517</v>
      </c>
      <c r="D88" s="1100">
        <v>519</v>
      </c>
      <c r="E88" s="1100">
        <v>520</v>
      </c>
      <c r="F88" s="531">
        <v>523</v>
      </c>
      <c r="G88" s="531">
        <v>535</v>
      </c>
      <c r="H88" s="531">
        <v>575</v>
      </c>
      <c r="I88" s="835">
        <v>581</v>
      </c>
      <c r="J88" s="835">
        <v>573</v>
      </c>
      <c r="K88" s="835">
        <v>657</v>
      </c>
    </row>
    <row r="89" spans="2:11">
      <c r="B89" s="109" t="s">
        <v>1556</v>
      </c>
      <c r="C89" s="109"/>
      <c r="D89" s="109"/>
      <c r="E89" s="109"/>
      <c r="F89" s="109"/>
      <c r="G89" s="109"/>
      <c r="H89" s="109"/>
      <c r="I89" s="109"/>
    </row>
    <row r="90" spans="2:11">
      <c r="B90" s="109" t="s">
        <v>1582</v>
      </c>
      <c r="C90" s="109"/>
      <c r="D90" s="109"/>
      <c r="E90" s="109"/>
      <c r="F90" s="109"/>
      <c r="G90" s="109"/>
      <c r="H90" s="109"/>
      <c r="I90" s="109"/>
    </row>
    <row r="91" spans="2:11">
      <c r="B91" s="109" t="s">
        <v>1574</v>
      </c>
      <c r="C91" s="109"/>
      <c r="D91" s="109"/>
      <c r="E91" s="109"/>
      <c r="F91" s="109"/>
      <c r="G91" s="109"/>
      <c r="H91" s="109"/>
      <c r="I91" s="109"/>
    </row>
    <row r="92" spans="2:11">
      <c r="B92" s="109" t="s">
        <v>1575</v>
      </c>
      <c r="E92" s="109"/>
      <c r="F92" s="109"/>
      <c r="G92" s="109"/>
      <c r="H92" s="109"/>
      <c r="I92" s="109"/>
    </row>
    <row r="95" spans="2:11" ht="18">
      <c r="B95" s="440" t="s">
        <v>1583</v>
      </c>
      <c r="I95" s="109"/>
    </row>
    <row r="97" spans="2:7">
      <c r="B97" s="1387" t="s">
        <v>2499</v>
      </c>
      <c r="C97" s="1376"/>
      <c r="D97" s="1376"/>
      <c r="E97" s="1376"/>
      <c r="F97" s="1101"/>
      <c r="G97" s="1374"/>
    </row>
    <row r="98" spans="2:7" ht="48">
      <c r="B98" s="1396" t="s">
        <v>880</v>
      </c>
      <c r="C98" s="1396"/>
      <c r="D98" s="637">
        <v>121231.68700000002</v>
      </c>
      <c r="E98" s="1384" t="s">
        <v>881</v>
      </c>
      <c r="F98" s="638">
        <v>92894.923999999999</v>
      </c>
      <c r="G98" s="1377" t="s">
        <v>2500</v>
      </c>
    </row>
    <row r="99" spans="2:7" ht="24">
      <c r="B99" s="1385"/>
      <c r="C99" s="1385"/>
      <c r="D99" s="636"/>
      <c r="E99" s="1384" t="s">
        <v>882</v>
      </c>
      <c r="F99" s="638">
        <v>15286.169000000002</v>
      </c>
      <c r="G99" s="1377" t="s">
        <v>2501</v>
      </c>
    </row>
    <row r="100" spans="2:7" ht="48">
      <c r="B100" s="737" t="s">
        <v>883</v>
      </c>
      <c r="C100" s="737"/>
      <c r="D100" s="637">
        <v>29597.569000000021</v>
      </c>
      <c r="E100" s="1384" t="s">
        <v>884</v>
      </c>
      <c r="F100" s="638">
        <v>15504.615999999998</v>
      </c>
      <c r="G100" s="1377" t="s">
        <v>2502</v>
      </c>
    </row>
    <row r="101" spans="2:7" ht="36">
      <c r="B101" s="1386"/>
      <c r="C101" s="1386"/>
      <c r="D101" s="639"/>
      <c r="E101" s="1384" t="s">
        <v>885</v>
      </c>
      <c r="F101" s="638">
        <v>14092.953000000001</v>
      </c>
      <c r="G101" s="1377" t="s">
        <v>2503</v>
      </c>
    </row>
    <row r="102" spans="2:7" ht="36">
      <c r="B102" s="1392" t="s">
        <v>2003</v>
      </c>
      <c r="C102" s="1392"/>
      <c r="D102" s="637">
        <v>26238.687000000005</v>
      </c>
      <c r="E102" s="1384" t="s">
        <v>2004</v>
      </c>
      <c r="F102" s="638">
        <v>19865.722000000005</v>
      </c>
      <c r="G102" s="1377" t="s">
        <v>2504</v>
      </c>
    </row>
    <row r="103" spans="2:7">
      <c r="B103" s="1386"/>
      <c r="C103" s="1386"/>
      <c r="D103" s="639"/>
      <c r="E103" s="1384" t="s">
        <v>2005</v>
      </c>
      <c r="F103" s="638">
        <v>6372.9650000000001</v>
      </c>
      <c r="G103" s="1377" t="s">
        <v>2505</v>
      </c>
    </row>
    <row r="104" spans="2:7" ht="36">
      <c r="B104" s="737" t="s">
        <v>886</v>
      </c>
      <c r="C104" s="737"/>
      <c r="D104" s="637">
        <v>21057.867999999995</v>
      </c>
      <c r="E104" s="1384" t="s">
        <v>887</v>
      </c>
      <c r="F104" s="638">
        <v>13877.071</v>
      </c>
      <c r="G104" s="1377" t="s">
        <v>2506</v>
      </c>
    </row>
    <row r="105" spans="2:7" ht="24">
      <c r="B105" s="1392"/>
      <c r="C105" s="1392"/>
      <c r="D105" s="640"/>
      <c r="E105" s="1393" t="s">
        <v>888</v>
      </c>
      <c r="F105" s="637">
        <v>7180.7969999999996</v>
      </c>
      <c r="G105" s="1395" t="s">
        <v>2507</v>
      </c>
    </row>
    <row r="106" spans="2:7">
      <c r="B106" s="622" t="s">
        <v>4</v>
      </c>
      <c r="C106" s="1102"/>
      <c r="D106" s="738">
        <v>198125.81100000005</v>
      </c>
      <c r="E106" s="1103"/>
      <c r="F106" s="1104"/>
      <c r="G106" s="1105"/>
    </row>
    <row r="107" spans="2:7" ht="15.75">
      <c r="B107" s="627"/>
      <c r="C107" s="627"/>
      <c r="D107" s="628"/>
      <c r="E107" s="629"/>
      <c r="F107" s="630"/>
      <c r="G107" s="631"/>
    </row>
    <row r="108" spans="2:7">
      <c r="B108" s="1387" t="s">
        <v>2508</v>
      </c>
      <c r="C108" s="1376"/>
      <c r="D108" s="632"/>
      <c r="E108" s="1376"/>
      <c r="F108" s="632"/>
      <c r="G108" s="1375"/>
    </row>
    <row r="109" spans="2:7" ht="36">
      <c r="B109" s="1396" t="s">
        <v>880</v>
      </c>
      <c r="C109" s="1396"/>
      <c r="D109" s="634">
        <v>221379.10600000006</v>
      </c>
      <c r="E109" s="1384" t="s">
        <v>881</v>
      </c>
      <c r="F109" s="635">
        <v>207639.35099999988</v>
      </c>
      <c r="G109" s="1377" t="s">
        <v>2509</v>
      </c>
    </row>
    <row r="110" spans="2:7" ht="24">
      <c r="B110" s="1385"/>
      <c r="C110" s="1385"/>
      <c r="D110" s="636"/>
      <c r="E110" s="1384" t="s">
        <v>882</v>
      </c>
      <c r="F110" s="635">
        <v>11840.790000000003</v>
      </c>
      <c r="G110" s="1377" t="s">
        <v>2510</v>
      </c>
    </row>
    <row r="111" spans="2:7" ht="36">
      <c r="B111" s="1392" t="s">
        <v>2003</v>
      </c>
      <c r="C111" s="1392"/>
      <c r="D111" s="637">
        <v>156682.39400000006</v>
      </c>
      <c r="E111" s="1384" t="s">
        <v>2004</v>
      </c>
      <c r="F111" s="638">
        <v>142859.85399999999</v>
      </c>
      <c r="G111" s="1377" t="s">
        <v>2511</v>
      </c>
    </row>
    <row r="112" spans="2:7">
      <c r="B112" s="1386"/>
      <c r="C112" s="1386"/>
      <c r="D112" s="639"/>
      <c r="E112" s="1384" t="s">
        <v>2005</v>
      </c>
      <c r="F112" s="638">
        <v>13822.539999999999</v>
      </c>
      <c r="G112" s="1377" t="s">
        <v>2512</v>
      </c>
    </row>
    <row r="113" spans="2:7" ht="24">
      <c r="B113" s="1392" t="s">
        <v>886</v>
      </c>
      <c r="C113" s="1392"/>
      <c r="D113" s="637">
        <v>49491.638999999988</v>
      </c>
      <c r="E113" s="1384" t="s">
        <v>888</v>
      </c>
      <c r="F113" s="638">
        <v>25160.751</v>
      </c>
      <c r="G113" s="1377" t="s">
        <v>2513</v>
      </c>
    </row>
    <row r="114" spans="2:7" ht="36">
      <c r="B114" s="1386"/>
      <c r="C114" s="1386"/>
      <c r="D114" s="639"/>
      <c r="E114" s="1384" t="s">
        <v>887</v>
      </c>
      <c r="F114" s="638">
        <v>24330.887999999999</v>
      </c>
      <c r="G114" s="1377" t="s">
        <v>2514</v>
      </c>
    </row>
    <row r="115" spans="2:7" ht="48">
      <c r="B115" s="737" t="s">
        <v>883</v>
      </c>
      <c r="C115" s="737"/>
      <c r="D115" s="637">
        <v>19161.037</v>
      </c>
      <c r="E115" s="1384" t="s">
        <v>884</v>
      </c>
      <c r="F115" s="638">
        <v>14581.905999999999</v>
      </c>
      <c r="G115" s="1377" t="s">
        <v>2515</v>
      </c>
    </row>
    <row r="116" spans="2:7" ht="36">
      <c r="B116" s="1392"/>
      <c r="C116" s="1392"/>
      <c r="D116" s="640"/>
      <c r="E116" s="1393" t="s">
        <v>885</v>
      </c>
      <c r="F116" s="637">
        <v>4579.1309999999976</v>
      </c>
      <c r="G116" s="641" t="s">
        <v>2516</v>
      </c>
    </row>
    <row r="117" spans="2:7">
      <c r="B117" s="622" t="s">
        <v>4</v>
      </c>
      <c r="C117" s="623"/>
      <c r="D117" s="642">
        <v>446714.17600000009</v>
      </c>
      <c r="E117" s="1394"/>
      <c r="F117" s="644"/>
      <c r="G117" s="1394"/>
    </row>
    <row r="119" spans="2:7">
      <c r="B119" s="1389" t="s">
        <v>2517</v>
      </c>
      <c r="C119" s="1381"/>
      <c r="D119" s="1374"/>
      <c r="E119" s="1374"/>
      <c r="F119" s="1374"/>
      <c r="G119" s="1374"/>
    </row>
    <row r="120" spans="2:7">
      <c r="B120" s="1106" t="s">
        <v>18</v>
      </c>
      <c r="C120" s="1107">
        <v>361064.37899999996</v>
      </c>
      <c r="D120" s="650" t="s">
        <v>2518</v>
      </c>
      <c r="E120" s="1106"/>
      <c r="F120" s="1108"/>
      <c r="G120" s="650"/>
    </row>
    <row r="121" spans="2:7">
      <c r="B121" s="1106" t="s">
        <v>15</v>
      </c>
      <c r="C121" s="1107">
        <v>34167.030999999995</v>
      </c>
      <c r="D121" s="650" t="s">
        <v>2519</v>
      </c>
      <c r="E121" s="1106"/>
      <c r="F121" s="1108"/>
      <c r="G121" s="650"/>
    </row>
    <row r="122" spans="2:7">
      <c r="B122" s="1106" t="s">
        <v>12</v>
      </c>
      <c r="C122" s="1107">
        <v>16660.952999999998</v>
      </c>
      <c r="D122" s="650" t="s">
        <v>2520</v>
      </c>
      <c r="E122" s="1106"/>
      <c r="F122" s="1108"/>
      <c r="G122" s="650"/>
    </row>
    <row r="123" spans="2:7">
      <c r="B123" s="1106" t="s">
        <v>1944</v>
      </c>
      <c r="C123" s="1107">
        <v>6780.8400000000011</v>
      </c>
      <c r="D123" s="650" t="s">
        <v>2521</v>
      </c>
      <c r="E123" s="1106"/>
      <c r="F123" s="1108"/>
      <c r="G123" s="650"/>
    </row>
    <row r="124" spans="2:7">
      <c r="B124" s="1106" t="s">
        <v>9</v>
      </c>
      <c r="C124" s="1107">
        <v>6565.8610000000008</v>
      </c>
      <c r="D124" s="650" t="s">
        <v>2522</v>
      </c>
      <c r="E124" s="1106"/>
      <c r="F124" s="1108"/>
      <c r="G124" s="650"/>
    </row>
    <row r="125" spans="2:7">
      <c r="B125" s="1106" t="s">
        <v>17</v>
      </c>
      <c r="C125" s="1107">
        <v>3209.1180000000004</v>
      </c>
      <c r="D125" s="650" t="s">
        <v>2523</v>
      </c>
      <c r="E125" s="1106"/>
      <c r="F125" s="1108"/>
      <c r="G125" s="650"/>
    </row>
    <row r="126" spans="2:7">
      <c r="B126" s="1106" t="s">
        <v>838</v>
      </c>
      <c r="C126" s="1107">
        <v>2807.8560000000007</v>
      </c>
      <c r="D126" s="650" t="s">
        <v>2524</v>
      </c>
      <c r="E126" s="1106"/>
      <c r="F126" s="1108"/>
      <c r="G126" s="650"/>
    </row>
    <row r="127" spans="2:7">
      <c r="B127" s="1106" t="s">
        <v>22</v>
      </c>
      <c r="C127" s="1107">
        <v>2775.6840000000011</v>
      </c>
      <c r="D127" s="650" t="s">
        <v>2525</v>
      </c>
      <c r="E127" s="1106"/>
      <c r="F127" s="1108"/>
      <c r="G127" s="650"/>
    </row>
    <row r="128" spans="2:7">
      <c r="B128" s="1106" t="s">
        <v>13</v>
      </c>
      <c r="C128" s="1107">
        <v>2491.3110000000001</v>
      </c>
      <c r="D128" s="650" t="s">
        <v>2526</v>
      </c>
      <c r="E128" s="1106"/>
      <c r="F128" s="1108"/>
      <c r="G128" s="650"/>
    </row>
    <row r="129" spans="2:7">
      <c r="B129" s="1106" t="s">
        <v>28</v>
      </c>
      <c r="C129" s="1107">
        <v>1746.2060000000001</v>
      </c>
      <c r="D129" s="650" t="s">
        <v>2527</v>
      </c>
      <c r="E129" s="1106"/>
      <c r="F129" s="1108"/>
      <c r="G129" s="650"/>
    </row>
    <row r="130" spans="2:7">
      <c r="B130" s="1383" t="s">
        <v>150</v>
      </c>
      <c r="C130" s="1109">
        <v>8444.9369999998016</v>
      </c>
      <c r="D130" s="1383"/>
      <c r="E130" s="1110"/>
      <c r="F130" s="1110"/>
      <c r="G130" s="1110"/>
    </row>
    <row r="131" spans="2:7">
      <c r="B131" s="657" t="s">
        <v>4</v>
      </c>
      <c r="C131" s="741">
        <v>446714.1759999998</v>
      </c>
      <c r="D131" s="1389" t="s">
        <v>1584</v>
      </c>
      <c r="E131" s="1391"/>
      <c r="F131" s="1391"/>
      <c r="G131" s="1391"/>
    </row>
    <row r="132" spans="2:7">
      <c r="C132" s="661"/>
    </row>
    <row r="133" spans="2:7">
      <c r="B133" s="1389" t="s">
        <v>2528</v>
      </c>
      <c r="C133" s="662"/>
      <c r="D133" s="1374"/>
      <c r="E133" s="1374"/>
      <c r="F133" s="1374"/>
      <c r="G133" s="1374"/>
    </row>
    <row r="134" spans="2:7">
      <c r="B134" s="1106" t="s">
        <v>835</v>
      </c>
      <c r="C134" s="1107">
        <v>51999.207999999991</v>
      </c>
      <c r="D134" s="650" t="s">
        <v>2529</v>
      </c>
      <c r="E134" s="1106"/>
      <c r="F134" s="1108"/>
      <c r="G134" s="650"/>
    </row>
    <row r="135" spans="2:7">
      <c r="B135" s="1106" t="s">
        <v>18</v>
      </c>
      <c r="C135" s="1107">
        <v>27450.123</v>
      </c>
      <c r="D135" s="650" t="s">
        <v>2530</v>
      </c>
      <c r="E135" s="1106"/>
      <c r="F135" s="1108"/>
      <c r="G135" s="650"/>
    </row>
    <row r="136" spans="2:7">
      <c r="B136" s="1106" t="s">
        <v>15</v>
      </c>
      <c r="C136" s="1107">
        <v>23550.289999999997</v>
      </c>
      <c r="D136" s="650" t="s">
        <v>2531</v>
      </c>
      <c r="E136" s="1106"/>
      <c r="F136" s="1108"/>
      <c r="G136" s="650"/>
    </row>
    <row r="137" spans="2:7">
      <c r="B137" s="1106" t="s">
        <v>934</v>
      </c>
      <c r="C137" s="1107">
        <v>16261.645</v>
      </c>
      <c r="D137" s="650" t="s">
        <v>2532</v>
      </c>
      <c r="E137" s="1106"/>
      <c r="F137" s="1108"/>
      <c r="G137" s="650"/>
    </row>
    <row r="138" spans="2:7">
      <c r="B138" s="1106" t="s">
        <v>12</v>
      </c>
      <c r="C138" s="1107">
        <v>10778.077000000001</v>
      </c>
      <c r="D138" s="650" t="s">
        <v>2533</v>
      </c>
      <c r="E138" s="1106"/>
      <c r="F138" s="1108"/>
      <c r="G138" s="650"/>
    </row>
    <row r="139" spans="2:7">
      <c r="B139" s="1106" t="s">
        <v>890</v>
      </c>
      <c r="C139" s="1107">
        <v>9312.6859999999997</v>
      </c>
      <c r="D139" s="650" t="s">
        <v>2534</v>
      </c>
      <c r="E139" s="1106"/>
      <c r="F139" s="1108"/>
      <c r="G139" s="650"/>
    </row>
    <row r="140" spans="2:7">
      <c r="B140" s="1106" t="s">
        <v>838</v>
      </c>
      <c r="C140" s="1107">
        <v>7061.2510000000002</v>
      </c>
      <c r="D140" s="650" t="s">
        <v>2535</v>
      </c>
      <c r="E140" s="1106"/>
      <c r="F140" s="1108"/>
      <c r="G140" s="650"/>
    </row>
    <row r="141" spans="2:7">
      <c r="B141" s="1106" t="s">
        <v>1229</v>
      </c>
      <c r="C141" s="1107">
        <v>6398.1170000000002</v>
      </c>
      <c r="D141" s="650" t="s">
        <v>2536</v>
      </c>
      <c r="E141" s="1106"/>
      <c r="F141" s="1108"/>
      <c r="G141" s="650"/>
    </row>
    <row r="142" spans="2:7">
      <c r="B142" s="1106" t="s">
        <v>25</v>
      </c>
      <c r="C142" s="1107">
        <v>5479.3459999999986</v>
      </c>
      <c r="D142" s="650" t="s">
        <v>2537</v>
      </c>
      <c r="E142" s="1106"/>
      <c r="F142" s="1108"/>
      <c r="G142" s="650"/>
    </row>
    <row r="143" spans="2:7">
      <c r="B143" s="1106" t="s">
        <v>1944</v>
      </c>
      <c r="C143" s="1107">
        <v>3520.3310000000001</v>
      </c>
      <c r="D143" s="650" t="s">
        <v>2538</v>
      </c>
      <c r="E143" s="1106"/>
      <c r="F143" s="1108"/>
      <c r="G143" s="650"/>
    </row>
    <row r="144" spans="2:7">
      <c r="B144" s="1383" t="s">
        <v>150</v>
      </c>
      <c r="C144" s="1109">
        <v>36314.737000000168</v>
      </c>
      <c r="D144" s="1383"/>
      <c r="E144" s="1383"/>
      <c r="F144" s="1383"/>
      <c r="G144" s="1110"/>
    </row>
    <row r="145" spans="2:7">
      <c r="B145" s="657" t="s">
        <v>4</v>
      </c>
      <c r="C145" s="741">
        <v>198125.81100000013</v>
      </c>
      <c r="D145" s="1389" t="s">
        <v>1585</v>
      </c>
      <c r="E145" s="1389"/>
      <c r="F145" s="1391"/>
      <c r="G145" s="1391"/>
    </row>
    <row r="146" spans="2:7">
      <c r="B146" s="158" t="s">
        <v>2046</v>
      </c>
      <c r="C146" s="1373"/>
      <c r="D146" s="1373"/>
      <c r="E146" s="1373"/>
      <c r="F146" s="1373"/>
      <c r="G146" s="1373"/>
    </row>
  </sheetData>
  <mergeCells count="3">
    <mergeCell ref="B52:M52"/>
    <mergeCell ref="B53:M53"/>
    <mergeCell ref="B54:M54"/>
  </mergeCells>
  <hyperlinks>
    <hyperlink ref="B23" r:id="rId1" display="Source: Worldbank, 2017. World Development Indicators "/>
  </hyperlinks>
  <pageMargins left="0.7" right="0.7" top="0.78740157499999996" bottom="0.78740157499999996" header="0.3" footer="0.3"/>
  <pageSetup paperSize="9" orientation="portrait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2:O184"/>
  <sheetViews>
    <sheetView zoomScale="85" zoomScaleNormal="85" workbookViewId="0">
      <selection activeCell="H25" sqref="H25"/>
    </sheetView>
  </sheetViews>
  <sheetFormatPr baseColWidth="10" defaultColWidth="11.42578125" defaultRowHeight="15"/>
  <cols>
    <col min="1" max="1" width="11.42578125" style="114"/>
    <col min="2" max="2" width="25.140625" style="114" customWidth="1"/>
    <col min="3" max="3" width="11.42578125" style="114"/>
    <col min="4" max="4" width="22" style="114" customWidth="1"/>
    <col min="5" max="5" width="18.7109375" style="114" customWidth="1"/>
    <col min="6" max="6" width="11.42578125" style="114"/>
    <col min="7" max="7" width="34.5703125" style="114" customWidth="1"/>
    <col min="8" max="16384" width="11.42578125" style="114"/>
  </cols>
  <sheetData>
    <row r="2" spans="2:4" ht="27.75">
      <c r="B2" s="1111" t="s">
        <v>1586</v>
      </c>
    </row>
    <row r="3" spans="2:4" ht="15.75">
      <c r="B3" s="105"/>
    </row>
    <row r="4" spans="2:4" ht="15.75">
      <c r="B4" s="105"/>
    </row>
    <row r="5" spans="2:4" ht="15.75">
      <c r="B5" s="190" t="s">
        <v>1979</v>
      </c>
    </row>
    <row r="6" spans="2:4" ht="15.75">
      <c r="B6" s="105"/>
    </row>
    <row r="7" spans="2:4">
      <c r="B7" s="16" t="s">
        <v>613</v>
      </c>
      <c r="C7" s="385">
        <v>47.3</v>
      </c>
      <c r="D7" s="386" t="s">
        <v>614</v>
      </c>
    </row>
    <row r="8" spans="2:4">
      <c r="B8" s="16" t="s">
        <v>615</v>
      </c>
      <c r="C8" s="898" t="s">
        <v>2103</v>
      </c>
      <c r="D8" s="386" t="s">
        <v>616</v>
      </c>
    </row>
    <row r="9" spans="2:4">
      <c r="B9" s="388" t="s">
        <v>617</v>
      </c>
      <c r="C9" s="389">
        <v>95</v>
      </c>
      <c r="D9" s="390" t="s">
        <v>618</v>
      </c>
    </row>
    <row r="10" spans="2:4" ht="15" customHeight="1">
      <c r="B10" s="391"/>
      <c r="C10" s="392"/>
      <c r="D10" s="386"/>
    </row>
    <row r="11" spans="2:4">
      <c r="B11" s="16" t="s">
        <v>1587</v>
      </c>
      <c r="C11" s="393">
        <v>1407</v>
      </c>
      <c r="D11" s="386" t="s">
        <v>620</v>
      </c>
    </row>
    <row r="12" spans="2:4">
      <c r="B12" s="391" t="s">
        <v>621</v>
      </c>
      <c r="C12" s="392">
        <v>29740</v>
      </c>
      <c r="D12" s="386" t="s">
        <v>622</v>
      </c>
    </row>
    <row r="13" spans="2:4" ht="15" customHeight="1">
      <c r="B13" s="16" t="s">
        <v>623</v>
      </c>
      <c r="C13" s="393">
        <v>1940</v>
      </c>
      <c r="D13" s="386" t="s">
        <v>620</v>
      </c>
    </row>
    <row r="14" spans="2:4">
      <c r="B14" s="391" t="s">
        <v>624</v>
      </c>
      <c r="C14" s="392"/>
      <c r="D14" s="386"/>
    </row>
    <row r="15" spans="2:4" ht="15" customHeight="1">
      <c r="B15" s="391" t="s">
        <v>621</v>
      </c>
      <c r="C15" s="392">
        <v>40980</v>
      </c>
      <c r="D15" s="386" t="s">
        <v>625</v>
      </c>
    </row>
    <row r="16" spans="2:4">
      <c r="B16" s="394"/>
      <c r="C16" s="395"/>
      <c r="D16" s="390"/>
    </row>
    <row r="17" spans="2:5">
      <c r="B17" s="16" t="s">
        <v>626</v>
      </c>
      <c r="C17" s="385">
        <v>5.0999999999999996</v>
      </c>
      <c r="D17" s="386" t="s">
        <v>627</v>
      </c>
    </row>
    <row r="18" spans="2:5">
      <c r="B18" s="16" t="s">
        <v>628</v>
      </c>
      <c r="C18" s="385">
        <v>5.2</v>
      </c>
      <c r="D18" s="386" t="s">
        <v>629</v>
      </c>
    </row>
    <row r="19" spans="2:5" ht="15" customHeight="1">
      <c r="B19" s="396"/>
      <c r="C19" s="392"/>
      <c r="D19" s="392"/>
    </row>
    <row r="20" spans="2:5">
      <c r="B20" s="397" t="s">
        <v>1588</v>
      </c>
      <c r="C20" s="398"/>
      <c r="D20" s="398"/>
    </row>
    <row r="21" spans="2:5">
      <c r="B21" s="399" t="s">
        <v>1978</v>
      </c>
      <c r="C21" s="400"/>
      <c r="D21" s="400"/>
    </row>
    <row r="22" spans="2:5">
      <c r="E22" s="386"/>
    </row>
    <row r="23" spans="2:5">
      <c r="E23" s="398"/>
    </row>
    <row r="24" spans="2:5" ht="15.75">
      <c r="B24" s="1046" t="s">
        <v>2102</v>
      </c>
      <c r="C24" s="108"/>
      <c r="D24" s="108"/>
      <c r="E24" s="108"/>
    </row>
    <row r="25" spans="2:5" ht="15.75">
      <c r="B25" s="444" t="s">
        <v>942</v>
      </c>
      <c r="C25" s="95"/>
      <c r="D25" s="95"/>
      <c r="E25" s="95"/>
    </row>
    <row r="27" spans="2:5">
      <c r="B27" s="946"/>
      <c r="C27" s="946"/>
      <c r="D27" s="946"/>
      <c r="E27" s="946"/>
    </row>
    <row r="28" spans="2:5" ht="27.75">
      <c r="B28" s="948" t="s">
        <v>1302</v>
      </c>
      <c r="C28" s="950" t="s">
        <v>76</v>
      </c>
      <c r="D28" s="950" t="s">
        <v>90</v>
      </c>
      <c r="E28" s="950" t="s">
        <v>851</v>
      </c>
    </row>
    <row r="29" spans="2:5">
      <c r="B29" s="548" t="s">
        <v>2147</v>
      </c>
      <c r="C29" s="749">
        <v>2991</v>
      </c>
      <c r="D29" s="549"/>
      <c r="E29" s="549"/>
    </row>
    <row r="30" spans="2:5">
      <c r="B30" s="548" t="s">
        <v>852</v>
      </c>
      <c r="C30" s="749">
        <v>2914</v>
      </c>
      <c r="D30" s="549">
        <v>343</v>
      </c>
      <c r="E30" s="549">
        <v>692</v>
      </c>
    </row>
    <row r="31" spans="2:5">
      <c r="B31" s="548">
        <v>2019</v>
      </c>
      <c r="C31" s="749">
        <v>3112</v>
      </c>
      <c r="D31" s="549">
        <v>343</v>
      </c>
      <c r="E31" s="549">
        <v>857</v>
      </c>
    </row>
    <row r="32" spans="2:5">
      <c r="B32" s="548">
        <v>2018</v>
      </c>
      <c r="C32" s="749">
        <v>2724</v>
      </c>
      <c r="D32" s="549">
        <v>229</v>
      </c>
      <c r="E32" s="549">
        <v>734</v>
      </c>
    </row>
    <row r="33" spans="2:14">
      <c r="B33" s="548">
        <v>2017</v>
      </c>
      <c r="C33" s="749">
        <v>2595</v>
      </c>
      <c r="D33" s="549">
        <v>171</v>
      </c>
      <c r="E33" s="549">
        <v>703</v>
      </c>
    </row>
    <row r="34" spans="2:14">
      <c r="B34" s="548">
        <v>2016</v>
      </c>
      <c r="C34" s="749">
        <v>2360</v>
      </c>
      <c r="D34" s="549">
        <v>179</v>
      </c>
      <c r="E34" s="750">
        <v>720</v>
      </c>
    </row>
    <row r="35" spans="2:14">
      <c r="B35" s="548">
        <v>2015</v>
      </c>
      <c r="C35" s="749">
        <v>2133</v>
      </c>
      <c r="D35" s="749">
        <v>154</v>
      </c>
      <c r="E35" s="750">
        <v>724</v>
      </c>
    </row>
    <row r="36" spans="2:14">
      <c r="B36" s="548">
        <v>2014</v>
      </c>
      <c r="C36" s="749">
        <v>2079</v>
      </c>
      <c r="D36" s="749">
        <v>134</v>
      </c>
      <c r="E36" s="750">
        <v>1037</v>
      </c>
    </row>
    <row r="37" spans="2:14">
      <c r="B37" s="548">
        <v>2013</v>
      </c>
      <c r="C37" s="749">
        <v>1955</v>
      </c>
      <c r="D37" s="749">
        <v>138</v>
      </c>
      <c r="E37" s="750">
        <v>945</v>
      </c>
    </row>
    <row r="38" spans="2:14">
      <c r="B38" s="551">
        <v>2012</v>
      </c>
      <c r="C38" s="750">
        <v>1789</v>
      </c>
      <c r="D38" s="750">
        <v>137</v>
      </c>
      <c r="E38" s="750">
        <v>852</v>
      </c>
    </row>
    <row r="39" spans="2:14">
      <c r="B39" s="551">
        <v>2011</v>
      </c>
      <c r="C39" s="750">
        <v>1981</v>
      </c>
      <c r="D39" s="750">
        <v>149</v>
      </c>
      <c r="E39" s="750">
        <v>877</v>
      </c>
    </row>
    <row r="40" spans="2:14">
      <c r="B40" s="554" t="s">
        <v>1060</v>
      </c>
    </row>
    <row r="41" spans="2:14">
      <c r="B41" s="49" t="s">
        <v>854</v>
      </c>
    </row>
    <row r="44" spans="2:14" ht="15.75">
      <c r="B44" s="190" t="s">
        <v>76</v>
      </c>
      <c r="C44" s="116"/>
      <c r="D44" s="116"/>
      <c r="E44" s="116"/>
      <c r="F44" s="116"/>
      <c r="G44" s="116"/>
      <c r="H44" s="116"/>
      <c r="I44" s="116"/>
      <c r="J44" s="116"/>
      <c r="K44" s="116"/>
    </row>
    <row r="45" spans="2:14">
      <c r="B45" s="116" t="s">
        <v>1589</v>
      </c>
      <c r="C45" s="116"/>
      <c r="D45" s="116"/>
      <c r="E45" s="116"/>
      <c r="F45" s="116"/>
      <c r="G45" s="116"/>
      <c r="H45" s="116"/>
      <c r="I45" s="116"/>
      <c r="J45" s="116"/>
      <c r="K45" s="742"/>
    </row>
    <row r="46" spans="2:14">
      <c r="B46" s="107"/>
      <c r="C46" s="107"/>
      <c r="D46" s="107"/>
      <c r="E46" s="107"/>
      <c r="F46" s="107"/>
      <c r="G46" s="107"/>
      <c r="H46" s="256" t="s">
        <v>1590</v>
      </c>
      <c r="I46" s="256"/>
      <c r="J46" s="256"/>
      <c r="K46" s="256"/>
      <c r="L46" s="256"/>
      <c r="M46" s="256"/>
      <c r="N46" s="256"/>
    </row>
    <row r="47" spans="2:14">
      <c r="B47" s="120"/>
      <c r="C47" s="370">
        <v>2020</v>
      </c>
      <c r="D47" s="370">
        <v>2019</v>
      </c>
      <c r="E47" s="370">
        <v>2018</v>
      </c>
      <c r="F47" s="370">
        <v>2017</v>
      </c>
      <c r="G47" s="370">
        <v>2016</v>
      </c>
      <c r="H47" s="370">
        <v>2015</v>
      </c>
      <c r="I47" s="370">
        <v>2014</v>
      </c>
      <c r="J47" s="370">
        <v>2013</v>
      </c>
      <c r="K47" s="370">
        <v>2012</v>
      </c>
      <c r="L47" s="370">
        <v>2011</v>
      </c>
      <c r="M47" s="370">
        <v>2010</v>
      </c>
      <c r="N47" s="120"/>
    </row>
    <row r="48" spans="2:14" ht="15.75" thickBot="1">
      <c r="B48" s="61" t="s">
        <v>73</v>
      </c>
      <c r="C48" s="1474">
        <v>1199.8</v>
      </c>
      <c r="D48" s="1021">
        <v>1259</v>
      </c>
      <c r="E48" s="1018">
        <v>1303</v>
      </c>
      <c r="F48" s="1018">
        <v>1272</v>
      </c>
      <c r="G48" s="1018">
        <v>1274</v>
      </c>
      <c r="H48" s="1018">
        <v>1356</v>
      </c>
      <c r="I48" s="1018">
        <v>1394</v>
      </c>
      <c r="J48" s="1018">
        <v>1442</v>
      </c>
      <c r="K48" s="1018">
        <v>1383</v>
      </c>
      <c r="L48" s="1018">
        <v>1458</v>
      </c>
      <c r="M48" s="1018">
        <v>1724</v>
      </c>
      <c r="N48" s="61" t="s">
        <v>1591</v>
      </c>
    </row>
    <row r="49" spans="2:15" ht="15.75" thickBot="1">
      <c r="B49" s="106" t="s">
        <v>138</v>
      </c>
      <c r="C49" s="26">
        <v>365.54</v>
      </c>
      <c r="D49" s="111">
        <v>377</v>
      </c>
      <c r="E49" s="72">
        <v>374</v>
      </c>
      <c r="F49" s="72">
        <v>373</v>
      </c>
      <c r="G49" s="72">
        <v>338</v>
      </c>
      <c r="H49" s="72">
        <v>397</v>
      </c>
      <c r="I49" s="72">
        <v>415</v>
      </c>
      <c r="J49" s="72">
        <v>426</v>
      </c>
      <c r="K49" s="72">
        <v>429</v>
      </c>
      <c r="L49" s="72">
        <v>469</v>
      </c>
      <c r="M49" s="72">
        <v>592</v>
      </c>
      <c r="N49" s="106" t="s">
        <v>1592</v>
      </c>
    </row>
    <row r="50" spans="2:15" ht="23.25" thickBot="1">
      <c r="B50" s="43" t="s">
        <v>1593</v>
      </c>
      <c r="C50" s="26">
        <v>125.48</v>
      </c>
      <c r="D50" s="111">
        <v>121</v>
      </c>
      <c r="E50" s="72">
        <v>130</v>
      </c>
      <c r="F50" s="72">
        <v>127</v>
      </c>
      <c r="G50" s="72">
        <v>93</v>
      </c>
      <c r="H50" s="72">
        <v>124</v>
      </c>
      <c r="I50" s="72">
        <v>130</v>
      </c>
      <c r="J50" s="72">
        <v>129</v>
      </c>
      <c r="K50" s="72">
        <v>109</v>
      </c>
      <c r="L50" s="72">
        <v>117</v>
      </c>
      <c r="M50" s="72">
        <v>133</v>
      </c>
      <c r="N50" s="43" t="s">
        <v>1594</v>
      </c>
    </row>
    <row r="51" spans="2:15" ht="23.25" thickBot="1">
      <c r="B51" s="43" t="s">
        <v>1595</v>
      </c>
      <c r="C51" s="26">
        <v>240.06</v>
      </c>
      <c r="D51" s="111">
        <v>255</v>
      </c>
      <c r="E51" s="72">
        <v>245</v>
      </c>
      <c r="F51" s="72">
        <v>246</v>
      </c>
      <c r="G51" s="72">
        <v>246</v>
      </c>
      <c r="H51" s="72">
        <v>273</v>
      </c>
      <c r="I51" s="72">
        <v>285</v>
      </c>
      <c r="J51" s="72">
        <v>297</v>
      </c>
      <c r="K51" s="72">
        <v>310</v>
      </c>
      <c r="L51" s="72">
        <v>351</v>
      </c>
      <c r="M51" s="72">
        <v>441</v>
      </c>
      <c r="N51" s="43" t="s">
        <v>1596</v>
      </c>
    </row>
    <row r="52" spans="2:15" ht="15.75" thickBot="1">
      <c r="B52" s="106" t="s">
        <v>134</v>
      </c>
      <c r="C52" s="26">
        <v>94.59</v>
      </c>
      <c r="D52" s="111">
        <v>109</v>
      </c>
      <c r="E52" s="72">
        <v>129</v>
      </c>
      <c r="F52" s="72">
        <v>124</v>
      </c>
      <c r="G52" s="72">
        <v>127</v>
      </c>
      <c r="H52" s="72">
        <v>141</v>
      </c>
      <c r="I52" s="72">
        <v>141</v>
      </c>
      <c r="J52" s="72">
        <v>150</v>
      </c>
      <c r="K52" s="72">
        <v>164</v>
      </c>
      <c r="L52" s="72">
        <v>174</v>
      </c>
      <c r="M52" s="72">
        <v>195</v>
      </c>
      <c r="N52" s="106" t="s">
        <v>1597</v>
      </c>
    </row>
    <row r="53" spans="2:15" ht="23.25" thickBot="1">
      <c r="B53" s="43" t="s">
        <v>1598</v>
      </c>
      <c r="C53" s="26">
        <v>0.74</v>
      </c>
      <c r="D53" s="111">
        <v>1</v>
      </c>
      <c r="E53" s="72">
        <v>1</v>
      </c>
      <c r="F53" s="72">
        <v>1</v>
      </c>
      <c r="G53" s="72">
        <v>1</v>
      </c>
      <c r="H53" s="72">
        <v>11</v>
      </c>
      <c r="I53" s="72">
        <v>11</v>
      </c>
      <c r="J53" s="72">
        <v>10</v>
      </c>
      <c r="K53" s="72">
        <v>11</v>
      </c>
      <c r="L53" s="72">
        <v>11</v>
      </c>
      <c r="M53" s="72">
        <v>11</v>
      </c>
      <c r="N53" s="43" t="s">
        <v>1598</v>
      </c>
    </row>
    <row r="54" spans="2:15" ht="23.25" thickBot="1">
      <c r="B54" s="43" t="s">
        <v>1599</v>
      </c>
      <c r="C54" s="26">
        <v>93.85</v>
      </c>
      <c r="D54" s="111">
        <v>108</v>
      </c>
      <c r="E54" s="72">
        <v>128</v>
      </c>
      <c r="F54" s="72">
        <v>123</v>
      </c>
      <c r="G54" s="72">
        <v>128</v>
      </c>
      <c r="H54" s="72">
        <v>130</v>
      </c>
      <c r="I54" s="72">
        <v>130</v>
      </c>
      <c r="J54" s="72">
        <v>140</v>
      </c>
      <c r="K54" s="72">
        <v>121</v>
      </c>
      <c r="L54" s="72">
        <v>164</v>
      </c>
      <c r="M54" s="72">
        <v>184</v>
      </c>
      <c r="N54" s="43" t="s">
        <v>1600</v>
      </c>
    </row>
    <row r="55" spans="2:15" ht="15.75" thickBot="1">
      <c r="B55" s="914" t="s">
        <v>1123</v>
      </c>
      <c r="C55" s="426">
        <v>739.68</v>
      </c>
      <c r="D55" s="188">
        <v>773</v>
      </c>
      <c r="E55" s="131">
        <v>800</v>
      </c>
      <c r="F55" s="131">
        <v>776</v>
      </c>
      <c r="G55" s="131">
        <v>809</v>
      </c>
      <c r="H55" s="131">
        <v>818</v>
      </c>
      <c r="I55" s="131">
        <v>838</v>
      </c>
      <c r="J55" s="131">
        <v>866</v>
      </c>
      <c r="K55" s="131">
        <v>790</v>
      </c>
      <c r="L55" s="131">
        <v>815</v>
      </c>
      <c r="M55" s="131">
        <v>937</v>
      </c>
      <c r="N55" s="914" t="s">
        <v>1601</v>
      </c>
    </row>
    <row r="56" spans="2:15" ht="34.5" thickBot="1">
      <c r="B56" s="61" t="s">
        <v>1602</v>
      </c>
      <c r="C56" s="1474">
        <v>4886.51</v>
      </c>
      <c r="D56" s="1021">
        <v>4935</v>
      </c>
      <c r="E56" s="1018">
        <v>4921</v>
      </c>
      <c r="F56" s="1018">
        <v>4954</v>
      </c>
      <c r="G56" s="1018">
        <v>5164</v>
      </c>
      <c r="H56" s="1018">
        <v>4946</v>
      </c>
      <c r="I56" s="1018">
        <v>5656</v>
      </c>
      <c r="J56" s="1018">
        <v>5641</v>
      </c>
      <c r="K56" s="1018">
        <v>5636</v>
      </c>
      <c r="L56" s="1018">
        <v>5538</v>
      </c>
      <c r="M56" s="1018">
        <v>5162</v>
      </c>
      <c r="N56" s="61" t="s">
        <v>1603</v>
      </c>
    </row>
    <row r="57" spans="2:15" ht="15.75" thickBot="1">
      <c r="B57" s="61" t="s">
        <v>1136</v>
      </c>
      <c r="C57" s="1474">
        <v>24.2</v>
      </c>
      <c r="D57" s="83">
        <v>41</v>
      </c>
      <c r="E57" s="73">
        <v>98</v>
      </c>
      <c r="F57" s="73">
        <v>95</v>
      </c>
      <c r="G57" s="73">
        <v>89</v>
      </c>
      <c r="H57" s="73">
        <v>27</v>
      </c>
      <c r="I57" s="73">
        <v>31</v>
      </c>
      <c r="J57" s="73">
        <v>34</v>
      </c>
      <c r="K57" s="73">
        <v>28</v>
      </c>
      <c r="L57" s="73">
        <v>37</v>
      </c>
      <c r="M57" s="73">
        <v>33</v>
      </c>
      <c r="N57" s="61" t="s">
        <v>1604</v>
      </c>
    </row>
    <row r="58" spans="2:15">
      <c r="B58" s="49" t="s">
        <v>2101</v>
      </c>
      <c r="C58" s="993"/>
      <c r="D58" s="993"/>
      <c r="E58" s="993"/>
      <c r="F58" s="993"/>
      <c r="G58" s="993"/>
      <c r="H58" s="993"/>
      <c r="I58" s="993"/>
      <c r="J58" s="993"/>
      <c r="K58" s="993"/>
      <c r="L58" s="358"/>
      <c r="M58" s="358"/>
      <c r="N58" s="1112"/>
      <c r="O58" s="1112"/>
    </row>
    <row r="59" spans="2:15"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1112"/>
      <c r="O59" s="1112"/>
    </row>
    <row r="60" spans="2:15">
      <c r="C60" s="20"/>
      <c r="D60" s="20"/>
      <c r="E60" s="20"/>
      <c r="F60" s="20"/>
      <c r="G60" s="20"/>
      <c r="H60" s="20"/>
      <c r="I60" s="20"/>
      <c r="N60" s="1112"/>
      <c r="O60" s="1112"/>
    </row>
    <row r="61" spans="2:15">
      <c r="C61" s="416"/>
      <c r="D61" s="416"/>
      <c r="E61" s="416"/>
      <c r="F61" s="416"/>
      <c r="G61" s="416"/>
      <c r="N61" s="1112"/>
      <c r="O61" s="1112"/>
    </row>
    <row r="62" spans="2:15">
      <c r="B62" s="191" t="s">
        <v>1605</v>
      </c>
      <c r="N62" s="1112"/>
      <c r="O62" s="1112"/>
    </row>
    <row r="63" spans="2:15">
      <c r="B63" s="107"/>
      <c r="C63" s="372"/>
      <c r="D63" s="372"/>
      <c r="E63" s="372"/>
      <c r="F63" s="372"/>
      <c r="G63" s="372"/>
      <c r="H63" s="256" t="s">
        <v>1606</v>
      </c>
      <c r="I63" s="256"/>
      <c r="J63" s="256"/>
      <c r="K63" s="256"/>
      <c r="L63" s="256"/>
      <c r="M63" s="256"/>
      <c r="N63" s="256"/>
      <c r="O63" s="1112"/>
    </row>
    <row r="64" spans="2:15">
      <c r="B64" s="120"/>
      <c r="C64" s="370">
        <v>2020</v>
      </c>
      <c r="D64" s="370">
        <v>2019</v>
      </c>
      <c r="E64" s="370">
        <v>2018</v>
      </c>
      <c r="F64" s="370">
        <v>2017</v>
      </c>
      <c r="G64" s="370">
        <v>2016</v>
      </c>
      <c r="H64" s="370">
        <v>2015</v>
      </c>
      <c r="I64" s="370">
        <v>2014</v>
      </c>
      <c r="J64" s="370">
        <v>2013</v>
      </c>
      <c r="K64" s="370">
        <v>2012</v>
      </c>
      <c r="L64" s="370">
        <v>2011</v>
      </c>
      <c r="M64" s="370">
        <v>2010</v>
      </c>
      <c r="N64" s="120"/>
      <c r="O64" s="1112"/>
    </row>
    <row r="65" spans="2:15" ht="15.75" thickBot="1">
      <c r="B65" s="61" t="s">
        <v>73</v>
      </c>
      <c r="C65" s="1021">
        <v>753.78</v>
      </c>
      <c r="D65" s="1021">
        <v>1330</v>
      </c>
      <c r="E65" s="1018">
        <v>1308</v>
      </c>
      <c r="F65" s="1018">
        <v>1284.3599999999999</v>
      </c>
      <c r="G65" s="1018">
        <v>1254.42</v>
      </c>
      <c r="H65" s="1018">
        <v>1296</v>
      </c>
      <c r="I65" s="1018">
        <v>1694</v>
      </c>
      <c r="J65" s="1018">
        <v>1393</v>
      </c>
      <c r="K65" s="1018">
        <v>1778</v>
      </c>
      <c r="L65" s="1018">
        <v>1838.328</v>
      </c>
      <c r="M65" s="73">
        <v>2042</v>
      </c>
      <c r="N65" s="61" t="s">
        <v>1591</v>
      </c>
      <c r="O65" s="1112"/>
    </row>
    <row r="66" spans="2:15" ht="15.75" thickBot="1">
      <c r="B66" s="106" t="s">
        <v>138</v>
      </c>
      <c r="C66" s="423">
        <v>292.35599999999999</v>
      </c>
      <c r="D66" s="423">
        <v>626</v>
      </c>
      <c r="E66" s="424">
        <v>576.51599999999996</v>
      </c>
      <c r="F66" s="424">
        <v>575.88</v>
      </c>
      <c r="G66" s="424">
        <v>562.27200000000005</v>
      </c>
      <c r="H66" s="424">
        <v>589</v>
      </c>
      <c r="I66" s="424">
        <v>723</v>
      </c>
      <c r="J66" s="424">
        <v>658</v>
      </c>
      <c r="K66" s="424">
        <v>788</v>
      </c>
      <c r="L66" s="424">
        <v>859.27200000000005</v>
      </c>
      <c r="M66" s="424">
        <v>1082</v>
      </c>
      <c r="N66" s="106" t="s">
        <v>1592</v>
      </c>
      <c r="O66" s="1112"/>
    </row>
    <row r="67" spans="2:15" ht="23.25" thickBot="1">
      <c r="B67" s="43" t="s">
        <v>1593</v>
      </c>
      <c r="C67" s="423">
        <v>71.507999999999996</v>
      </c>
      <c r="D67" s="423">
        <v>207</v>
      </c>
      <c r="E67" s="424">
        <v>220.95599999999999</v>
      </c>
      <c r="F67" s="424">
        <v>214.392</v>
      </c>
      <c r="G67" s="424">
        <v>175.84800000000001</v>
      </c>
      <c r="H67" s="424">
        <v>163</v>
      </c>
      <c r="I67" s="424">
        <v>174</v>
      </c>
      <c r="J67" s="424">
        <v>179</v>
      </c>
      <c r="K67" s="424">
        <v>164</v>
      </c>
      <c r="L67" s="424">
        <v>180.024</v>
      </c>
      <c r="M67" s="72">
        <v>251</v>
      </c>
      <c r="N67" s="43" t="s">
        <v>1594</v>
      </c>
      <c r="O67" s="1112"/>
    </row>
    <row r="68" spans="2:15" ht="23.25" thickBot="1">
      <c r="B68" s="43" t="s">
        <v>1595</v>
      </c>
      <c r="C68" s="423">
        <v>220.96799999999999</v>
      </c>
      <c r="D68" s="423">
        <v>419</v>
      </c>
      <c r="E68" s="424">
        <v>355.56</v>
      </c>
      <c r="F68" s="424">
        <v>361.488</v>
      </c>
      <c r="G68" s="424">
        <v>386.42399999999998</v>
      </c>
      <c r="H68" s="424">
        <v>426</v>
      </c>
      <c r="I68" s="424">
        <v>549</v>
      </c>
      <c r="J68" s="424">
        <v>479</v>
      </c>
      <c r="K68" s="424">
        <v>612</v>
      </c>
      <c r="L68" s="424">
        <v>678.6</v>
      </c>
      <c r="M68" s="72">
        <v>799</v>
      </c>
      <c r="N68" s="43" t="s">
        <v>1596</v>
      </c>
      <c r="O68" s="1112"/>
    </row>
    <row r="69" spans="2:15" ht="15.75" thickBot="1">
      <c r="B69" s="106" t="s">
        <v>134</v>
      </c>
      <c r="C69" s="423">
        <v>85.62</v>
      </c>
      <c r="D69" s="423">
        <v>115</v>
      </c>
      <c r="E69" s="424">
        <v>136.08000000000001</v>
      </c>
      <c r="F69" s="424">
        <v>125.76</v>
      </c>
      <c r="G69" s="424">
        <v>104.184</v>
      </c>
      <c r="H69" s="424">
        <v>129</v>
      </c>
      <c r="I69" s="424">
        <v>131</v>
      </c>
      <c r="J69" s="424">
        <v>144</v>
      </c>
      <c r="K69" s="424">
        <v>156</v>
      </c>
      <c r="L69" s="424">
        <v>166.08</v>
      </c>
      <c r="M69" s="72">
        <v>184</v>
      </c>
      <c r="N69" s="106" t="s">
        <v>1597</v>
      </c>
    </row>
    <row r="70" spans="2:15" ht="23.25" thickBot="1">
      <c r="B70" s="43" t="s">
        <v>1598</v>
      </c>
      <c r="C70" s="423">
        <v>0.372</v>
      </c>
      <c r="D70" s="423">
        <v>1</v>
      </c>
      <c r="E70" s="424">
        <v>0.51600000000000001</v>
      </c>
      <c r="F70" s="424">
        <v>0</v>
      </c>
      <c r="G70" s="424">
        <v>0.45600000000000002</v>
      </c>
      <c r="H70" s="424">
        <v>9</v>
      </c>
      <c r="I70" s="424">
        <v>9</v>
      </c>
      <c r="J70" s="424">
        <v>8</v>
      </c>
      <c r="K70" s="424">
        <v>9</v>
      </c>
      <c r="L70" s="424">
        <v>8.8919999999999995</v>
      </c>
      <c r="M70" s="72">
        <v>9</v>
      </c>
      <c r="N70" s="43" t="s">
        <v>1598</v>
      </c>
    </row>
    <row r="71" spans="2:15" ht="23.25" thickBot="1">
      <c r="B71" s="43" t="s">
        <v>1599</v>
      </c>
      <c r="C71" s="423">
        <v>85.248000000000005</v>
      </c>
      <c r="D71" s="423">
        <v>114</v>
      </c>
      <c r="E71" s="424">
        <v>135.56399999999999</v>
      </c>
      <c r="F71" s="424">
        <v>125.304</v>
      </c>
      <c r="G71" s="424">
        <v>103.72799999999999</v>
      </c>
      <c r="H71" s="424">
        <v>120</v>
      </c>
      <c r="I71" s="424">
        <v>122</v>
      </c>
      <c r="J71" s="424">
        <v>136</v>
      </c>
      <c r="K71" s="424">
        <v>115</v>
      </c>
      <c r="L71" s="424">
        <v>157.18799999999999</v>
      </c>
      <c r="M71" s="72">
        <v>175</v>
      </c>
      <c r="N71" s="43" t="s">
        <v>1600</v>
      </c>
    </row>
    <row r="72" spans="2:15" ht="15.75" thickBot="1">
      <c r="B72" s="914" t="s">
        <v>1123</v>
      </c>
      <c r="C72" s="1113">
        <v>375.80399999999997</v>
      </c>
      <c r="D72" s="1113">
        <v>590</v>
      </c>
      <c r="E72" s="1114">
        <v>595.76400000000001</v>
      </c>
      <c r="F72" s="1114">
        <v>582.82799999999997</v>
      </c>
      <c r="G72" s="1114">
        <v>587.96400000000006</v>
      </c>
      <c r="H72" s="1114">
        <v>578</v>
      </c>
      <c r="I72" s="1114">
        <v>840</v>
      </c>
      <c r="J72" s="1114">
        <v>592</v>
      </c>
      <c r="K72" s="1114">
        <v>834</v>
      </c>
      <c r="L72" s="1114">
        <v>812.976</v>
      </c>
      <c r="M72" s="131">
        <v>777</v>
      </c>
      <c r="N72" s="914" t="s">
        <v>1601</v>
      </c>
    </row>
    <row r="73" spans="2:15" ht="34.5" thickBot="1">
      <c r="B73" s="61" t="s">
        <v>1602</v>
      </c>
      <c r="C73" s="1021">
        <v>3546.4920000000002</v>
      </c>
      <c r="D73" s="1021">
        <v>3903</v>
      </c>
      <c r="E73" s="1018">
        <v>3181</v>
      </c>
      <c r="F73" s="1018">
        <v>3974.364</v>
      </c>
      <c r="G73" s="1018">
        <v>3093.0120000000002</v>
      </c>
      <c r="H73" s="1018">
        <v>3212</v>
      </c>
      <c r="I73" s="1018">
        <v>3572</v>
      </c>
      <c r="J73" s="1018">
        <v>3488</v>
      </c>
      <c r="K73" s="1018">
        <v>3477</v>
      </c>
      <c r="L73" s="1018">
        <v>3521.4839999999999</v>
      </c>
      <c r="M73" s="73">
        <v>3066</v>
      </c>
      <c r="N73" s="61" t="s">
        <v>1603</v>
      </c>
    </row>
    <row r="74" spans="2:15" ht="15.75" thickBot="1">
      <c r="B74" s="61" t="s">
        <v>1136</v>
      </c>
      <c r="C74" s="1474">
        <v>1308.5999999999999</v>
      </c>
      <c r="D74" s="1474">
        <v>2507</v>
      </c>
      <c r="E74" s="1545">
        <v>1396</v>
      </c>
      <c r="F74" s="1545">
        <v>1562.376</v>
      </c>
      <c r="G74" s="1116">
        <v>314.01600000000002</v>
      </c>
      <c r="H74" s="1116">
        <v>4</v>
      </c>
      <c r="I74" s="1116">
        <v>19</v>
      </c>
      <c r="J74" s="1116">
        <v>7</v>
      </c>
      <c r="K74" s="1116">
        <v>4</v>
      </c>
      <c r="L74" s="1116">
        <v>5.2080000000000002</v>
      </c>
      <c r="M74" s="73">
        <v>5</v>
      </c>
      <c r="N74" s="61" t="s">
        <v>1604</v>
      </c>
    </row>
    <row r="75" spans="2:15">
      <c r="B75" s="49" t="s">
        <v>2101</v>
      </c>
      <c r="F75" s="1117"/>
      <c r="G75" s="1117"/>
    </row>
    <row r="76" spans="2:15">
      <c r="G76" s="184"/>
    </row>
    <row r="78" spans="2:15" ht="15.75">
      <c r="B78" s="190" t="s">
        <v>76</v>
      </c>
    </row>
    <row r="79" spans="2:15">
      <c r="B79" s="98" t="s">
        <v>66</v>
      </c>
    </row>
    <row r="80" spans="2:15">
      <c r="B80" s="67"/>
      <c r="C80" s="67">
        <v>2020</v>
      </c>
      <c r="D80" s="67">
        <v>2019</v>
      </c>
      <c r="E80" s="67">
        <v>2018</v>
      </c>
      <c r="F80" s="67">
        <v>2017</v>
      </c>
      <c r="G80" s="67">
        <v>2016</v>
      </c>
      <c r="H80" s="67">
        <v>2015</v>
      </c>
      <c r="I80" s="67">
        <v>2014</v>
      </c>
      <c r="J80" s="67">
        <v>2013</v>
      </c>
      <c r="K80" s="67">
        <v>2012</v>
      </c>
      <c r="L80" s="159">
        <v>2011</v>
      </c>
      <c r="M80" s="159">
        <v>2010</v>
      </c>
      <c r="N80" s="107"/>
    </row>
    <row r="81" spans="2:14">
      <c r="B81" s="46" t="s">
        <v>86</v>
      </c>
      <c r="C81" s="67"/>
      <c r="D81" s="67"/>
      <c r="E81" s="67"/>
      <c r="F81" s="67"/>
      <c r="G81" s="67"/>
      <c r="H81" s="67"/>
      <c r="I81" s="67"/>
      <c r="J81" s="67"/>
      <c r="K81" s="67"/>
      <c r="L81" s="159"/>
      <c r="M81" s="159"/>
      <c r="N81" s="46" t="s">
        <v>1607</v>
      </c>
    </row>
    <row r="82" spans="2:14" ht="15.75" thickBot="1">
      <c r="B82" s="61" t="s">
        <v>73</v>
      </c>
      <c r="C82" s="1474">
        <f>(38023/100)</f>
        <v>380.23</v>
      </c>
      <c r="D82" s="83">
        <v>363</v>
      </c>
      <c r="E82" s="73">
        <v>385</v>
      </c>
      <c r="F82" s="73">
        <v>370</v>
      </c>
      <c r="G82" s="73">
        <v>408</v>
      </c>
      <c r="H82" s="73">
        <v>433</v>
      </c>
      <c r="I82" s="73">
        <v>456</v>
      </c>
      <c r="J82" s="73">
        <v>505</v>
      </c>
      <c r="K82" s="73">
        <v>417</v>
      </c>
      <c r="L82" s="73">
        <v>462</v>
      </c>
      <c r="M82" s="73">
        <v>570</v>
      </c>
      <c r="N82" s="61" t="s">
        <v>1608</v>
      </c>
    </row>
    <row r="83" spans="2:14" ht="15.75" thickBot="1">
      <c r="B83" s="106" t="s">
        <v>138</v>
      </c>
      <c r="C83" s="26">
        <f>(6085/100)</f>
        <v>60.85</v>
      </c>
      <c r="D83" s="111">
        <v>50</v>
      </c>
      <c r="E83" s="72">
        <v>56</v>
      </c>
      <c r="F83" s="72">
        <v>52</v>
      </c>
      <c r="G83" s="72">
        <v>52</v>
      </c>
      <c r="H83" s="72">
        <v>59</v>
      </c>
      <c r="I83" s="72">
        <v>59</v>
      </c>
      <c r="J83" s="72">
        <v>69</v>
      </c>
      <c r="K83" s="72">
        <v>68</v>
      </c>
      <c r="L83" s="72">
        <v>89</v>
      </c>
      <c r="M83" s="72">
        <v>130</v>
      </c>
      <c r="N83" s="463" t="s">
        <v>1592</v>
      </c>
    </row>
    <row r="84" spans="2:14" ht="15.75" thickBot="1">
      <c r="B84" s="106" t="s">
        <v>134</v>
      </c>
      <c r="C84" s="26">
        <f>(1045/100)</f>
        <v>10.45</v>
      </c>
      <c r="D84" s="111">
        <v>12</v>
      </c>
      <c r="E84" s="72">
        <v>15</v>
      </c>
      <c r="F84" s="72">
        <v>12</v>
      </c>
      <c r="G84" s="72">
        <v>12</v>
      </c>
      <c r="H84" s="72">
        <v>15</v>
      </c>
      <c r="I84" s="72">
        <v>15</v>
      </c>
      <c r="J84" s="72">
        <v>18</v>
      </c>
      <c r="K84" s="72">
        <v>18</v>
      </c>
      <c r="L84" s="72">
        <v>17</v>
      </c>
      <c r="M84" s="72">
        <v>27</v>
      </c>
      <c r="N84" s="463" t="s">
        <v>1597</v>
      </c>
    </row>
    <row r="85" spans="2:14" ht="23.25" thickBot="1">
      <c r="B85" s="106" t="s">
        <v>1609</v>
      </c>
      <c r="C85" s="26">
        <f>(30893/100)</f>
        <v>308.93</v>
      </c>
      <c r="D85" s="111">
        <v>301</v>
      </c>
      <c r="E85" s="72">
        <v>314</v>
      </c>
      <c r="F85" s="72">
        <v>306</v>
      </c>
      <c r="G85" s="72">
        <v>344</v>
      </c>
      <c r="H85" s="72">
        <v>359</v>
      </c>
      <c r="I85" s="72">
        <v>382</v>
      </c>
      <c r="J85" s="72">
        <v>417</v>
      </c>
      <c r="K85" s="72">
        <v>330</v>
      </c>
      <c r="L85" s="72">
        <v>356</v>
      </c>
      <c r="M85" s="72">
        <v>412</v>
      </c>
      <c r="N85" s="463" t="s">
        <v>1601</v>
      </c>
    </row>
    <row r="86" spans="2:14" ht="33.75">
      <c r="B86" s="985" t="s">
        <v>1602</v>
      </c>
      <c r="C86" s="673">
        <f>(262478/100)</f>
        <v>2624.78</v>
      </c>
      <c r="D86" s="1118">
        <v>3194</v>
      </c>
      <c r="E86" s="1119">
        <v>3511</v>
      </c>
      <c r="F86" s="1119">
        <v>3331</v>
      </c>
      <c r="G86" s="1119">
        <v>3533</v>
      </c>
      <c r="H86" s="1119">
        <v>3192</v>
      </c>
      <c r="I86" s="1119">
        <v>3916</v>
      </c>
      <c r="J86" s="1119">
        <v>4028</v>
      </c>
      <c r="K86" s="1119">
        <v>3994</v>
      </c>
      <c r="L86" s="1119">
        <v>3921</v>
      </c>
      <c r="M86" s="1119">
        <v>3733</v>
      </c>
      <c r="N86" s="341" t="s">
        <v>1603</v>
      </c>
    </row>
    <row r="87" spans="2:14">
      <c r="B87" s="46" t="s">
        <v>95</v>
      </c>
      <c r="C87" s="1555"/>
      <c r="D87" s="9"/>
      <c r="E87" s="9"/>
      <c r="F87" s="9"/>
      <c r="G87" s="9"/>
      <c r="H87" s="9"/>
      <c r="I87" s="9"/>
      <c r="J87" s="9"/>
      <c r="K87" s="9"/>
      <c r="L87" s="9"/>
      <c r="M87" s="9"/>
      <c r="N87" s="46" t="s">
        <v>1610</v>
      </c>
    </row>
    <row r="88" spans="2:14" ht="15.75" thickBot="1">
      <c r="B88" s="61" t="s">
        <v>73</v>
      </c>
      <c r="C88" s="1474">
        <f>(81958/100)</f>
        <v>819.58</v>
      </c>
      <c r="D88" s="1115">
        <v>896</v>
      </c>
      <c r="E88" s="1116">
        <v>917</v>
      </c>
      <c r="F88" s="1116">
        <v>899</v>
      </c>
      <c r="G88" s="1116">
        <v>865</v>
      </c>
      <c r="H88" s="1116">
        <v>917</v>
      </c>
      <c r="I88" s="1116">
        <v>932</v>
      </c>
      <c r="J88" s="1116">
        <v>931</v>
      </c>
      <c r="K88" s="1116">
        <v>953</v>
      </c>
      <c r="L88" s="1116">
        <v>990</v>
      </c>
      <c r="M88" s="1116">
        <v>1147</v>
      </c>
      <c r="N88" s="61" t="s">
        <v>1608</v>
      </c>
    </row>
    <row r="89" spans="2:14" ht="15.75" thickBot="1">
      <c r="B89" s="106" t="s">
        <v>138</v>
      </c>
      <c r="C89" s="26">
        <f>(30469/100)</f>
        <v>304.69</v>
      </c>
      <c r="D89" s="111">
        <v>326</v>
      </c>
      <c r="E89" s="72">
        <v>319</v>
      </c>
      <c r="F89" s="72">
        <v>320</v>
      </c>
      <c r="G89" s="72">
        <v>285</v>
      </c>
      <c r="H89" s="72">
        <v>336</v>
      </c>
      <c r="I89" s="72">
        <v>355</v>
      </c>
      <c r="J89" s="72">
        <v>355</v>
      </c>
      <c r="K89" s="72">
        <v>359</v>
      </c>
      <c r="L89" s="72">
        <v>378</v>
      </c>
      <c r="M89" s="72">
        <v>459</v>
      </c>
      <c r="N89" s="463" t="s">
        <v>1592</v>
      </c>
    </row>
    <row r="90" spans="2:14" ht="15.75" thickBot="1">
      <c r="B90" s="106" t="s">
        <v>134</v>
      </c>
      <c r="C90" s="26">
        <f>(8414/100)</f>
        <v>84.14</v>
      </c>
      <c r="D90" s="111">
        <v>97</v>
      </c>
      <c r="E90" s="72">
        <v>114</v>
      </c>
      <c r="F90" s="72">
        <v>112</v>
      </c>
      <c r="G90" s="72">
        <v>115</v>
      </c>
      <c r="H90" s="72">
        <v>125</v>
      </c>
      <c r="I90" s="72">
        <v>124</v>
      </c>
      <c r="J90" s="72">
        <v>131</v>
      </c>
      <c r="K90" s="72">
        <v>144</v>
      </c>
      <c r="L90" s="72">
        <v>156</v>
      </c>
      <c r="M90" s="72">
        <v>167</v>
      </c>
      <c r="N90" s="463" t="s">
        <v>1597</v>
      </c>
    </row>
    <row r="91" spans="2:14" ht="23.25" thickBot="1">
      <c r="B91" s="106" t="s">
        <v>1609</v>
      </c>
      <c r="C91" s="26">
        <f>(43075/100)</f>
        <v>430.75</v>
      </c>
      <c r="D91" s="111">
        <v>472</v>
      </c>
      <c r="E91" s="72">
        <v>484</v>
      </c>
      <c r="F91" s="72">
        <v>467</v>
      </c>
      <c r="G91" s="72">
        <v>465</v>
      </c>
      <c r="H91" s="72">
        <v>456</v>
      </c>
      <c r="I91" s="72">
        <v>453</v>
      </c>
      <c r="J91" s="72">
        <v>445</v>
      </c>
      <c r="K91" s="72">
        <v>455</v>
      </c>
      <c r="L91" s="72">
        <v>456</v>
      </c>
      <c r="M91" s="72">
        <v>521</v>
      </c>
      <c r="N91" s="463" t="s">
        <v>1601</v>
      </c>
    </row>
    <row r="92" spans="2:14" ht="33.75">
      <c r="B92" s="341" t="s">
        <v>1602</v>
      </c>
      <c r="C92" s="229">
        <f>(225973/100)</f>
        <v>2259.73</v>
      </c>
      <c r="D92" s="1120">
        <v>1494</v>
      </c>
      <c r="E92" s="1121">
        <v>1408</v>
      </c>
      <c r="F92" s="1121">
        <v>1301</v>
      </c>
      <c r="G92" s="1121">
        <v>1302</v>
      </c>
      <c r="H92" s="1121">
        <v>1419</v>
      </c>
      <c r="I92" s="1121">
        <v>1510</v>
      </c>
      <c r="J92" s="1121">
        <v>1405</v>
      </c>
      <c r="K92" s="1121">
        <v>958</v>
      </c>
      <c r="L92" s="1121">
        <v>1469</v>
      </c>
      <c r="M92" s="1121">
        <v>1272</v>
      </c>
      <c r="N92" s="341" t="s">
        <v>1603</v>
      </c>
    </row>
    <row r="93" spans="2:14">
      <c r="B93" s="46" t="s">
        <v>1611</v>
      </c>
      <c r="C93" s="1555"/>
      <c r="D93" s="9"/>
      <c r="E93" s="9"/>
      <c r="F93" s="9"/>
      <c r="G93" s="9"/>
      <c r="H93" s="9"/>
      <c r="I93" s="9"/>
      <c r="J93" s="9"/>
      <c r="K93" s="9"/>
      <c r="L93" s="9"/>
      <c r="M93" s="9"/>
      <c r="N93" s="46" t="s">
        <v>1612</v>
      </c>
    </row>
    <row r="94" spans="2:14" ht="15.75" thickBot="1">
      <c r="B94" s="61" t="s">
        <v>155</v>
      </c>
      <c r="C94" s="1474" t="s">
        <v>79</v>
      </c>
      <c r="D94" s="1115" t="s">
        <v>79</v>
      </c>
      <c r="E94" s="1116">
        <v>1</v>
      </c>
      <c r="F94" s="1116">
        <v>4</v>
      </c>
      <c r="G94" s="1116">
        <v>2</v>
      </c>
      <c r="H94" s="1116">
        <v>1</v>
      </c>
      <c r="I94" s="1116">
        <v>1</v>
      </c>
      <c r="J94" s="1116">
        <v>1</v>
      </c>
      <c r="K94" s="1116">
        <v>1</v>
      </c>
      <c r="L94" s="1116">
        <v>0.6</v>
      </c>
      <c r="M94" s="1116">
        <v>1</v>
      </c>
      <c r="N94" s="61" t="s">
        <v>1608</v>
      </c>
    </row>
    <row r="95" spans="2:14" ht="34.5" thickBot="1">
      <c r="B95" s="61" t="s">
        <v>1602</v>
      </c>
      <c r="C95" s="1474">
        <f>(200/100)</f>
        <v>2</v>
      </c>
      <c r="D95" s="1115">
        <v>247</v>
      </c>
      <c r="E95" s="1116">
        <v>2</v>
      </c>
      <c r="F95" s="1116">
        <v>322</v>
      </c>
      <c r="G95" s="1116">
        <v>334</v>
      </c>
      <c r="H95" s="1116">
        <v>335</v>
      </c>
      <c r="I95" s="1116">
        <v>230</v>
      </c>
      <c r="J95" s="1116">
        <v>208</v>
      </c>
      <c r="K95" s="1116">
        <v>200</v>
      </c>
      <c r="L95" s="1116">
        <v>148</v>
      </c>
      <c r="M95" s="1116">
        <v>157</v>
      </c>
      <c r="N95" s="317" t="s">
        <v>1603</v>
      </c>
    </row>
    <row r="96" spans="2:14">
      <c r="B96" s="49" t="s">
        <v>2101</v>
      </c>
      <c r="C96" s="350"/>
      <c r="D96" s="350"/>
      <c r="E96" s="350"/>
      <c r="F96" s="350"/>
      <c r="G96" s="350"/>
      <c r="H96" s="350"/>
      <c r="I96" s="350"/>
      <c r="J96" s="350"/>
      <c r="K96" s="350"/>
    </row>
    <row r="99" spans="2:5" ht="15.75">
      <c r="B99" s="1046" t="s">
        <v>759</v>
      </c>
      <c r="C99" s="10"/>
      <c r="D99" s="10"/>
    </row>
    <row r="100" spans="2:5" ht="15.75">
      <c r="B100" s="108"/>
      <c r="C100" s="10"/>
      <c r="D100" s="10"/>
    </row>
    <row r="101" spans="2:5">
      <c r="B101" s="444" t="s">
        <v>683</v>
      </c>
      <c r="C101" s="10"/>
      <c r="D101" s="10"/>
    </row>
    <row r="102" spans="2:5">
      <c r="B102" s="444" t="s">
        <v>914</v>
      </c>
      <c r="C102" s="10"/>
      <c r="D102" s="10"/>
    </row>
    <row r="103" spans="2:5">
      <c r="B103" s="444" t="s">
        <v>2319</v>
      </c>
      <c r="C103" s="10"/>
      <c r="D103" s="10"/>
    </row>
    <row r="104" spans="2:5">
      <c r="B104" s="582" t="s">
        <v>73</v>
      </c>
      <c r="C104" s="1742" t="s">
        <v>917</v>
      </c>
      <c r="D104" s="1742"/>
    </row>
    <row r="105" spans="2:5">
      <c r="B105" s="582"/>
      <c r="C105" s="583" t="s">
        <v>820</v>
      </c>
      <c r="D105" s="583" t="s">
        <v>918</v>
      </c>
    </row>
    <row r="106" spans="2:5">
      <c r="B106" s="582" t="s">
        <v>72</v>
      </c>
      <c r="C106" s="1122">
        <v>1200</v>
      </c>
      <c r="D106" s="582">
        <v>100</v>
      </c>
    </row>
    <row r="107" spans="2:5">
      <c r="B107" s="1079" t="s">
        <v>1613</v>
      </c>
      <c r="C107" s="740">
        <v>437.64</v>
      </c>
      <c r="D107" s="1123">
        <f t="shared" ref="D107:D112" si="0">(C107/$C$106)*100</f>
        <v>36.47</v>
      </c>
      <c r="E107" s="184"/>
    </row>
    <row r="108" spans="2:5">
      <c r="B108" s="1079" t="s">
        <v>1615</v>
      </c>
      <c r="C108" s="740">
        <v>186.45</v>
      </c>
      <c r="D108" s="1123">
        <f t="shared" si="0"/>
        <v>15.537499999999998</v>
      </c>
      <c r="E108" s="184"/>
    </row>
    <row r="109" spans="2:5">
      <c r="B109" s="1079" t="s">
        <v>1614</v>
      </c>
      <c r="C109" s="740">
        <v>183.7</v>
      </c>
      <c r="D109" s="1123">
        <f t="shared" si="0"/>
        <v>15.308333333333332</v>
      </c>
      <c r="E109" s="184"/>
    </row>
    <row r="110" spans="2:5">
      <c r="B110" s="1079" t="s">
        <v>1616</v>
      </c>
      <c r="C110" s="740">
        <v>154</v>
      </c>
      <c r="D110" s="1123">
        <f t="shared" si="0"/>
        <v>12.833333333333332</v>
      </c>
      <c r="E110" s="184"/>
    </row>
    <row r="111" spans="2:5">
      <c r="B111" s="1079" t="s">
        <v>1617</v>
      </c>
      <c r="C111" s="740">
        <v>97</v>
      </c>
      <c r="D111" s="1123">
        <f t="shared" si="0"/>
        <v>8.0833333333333321</v>
      </c>
      <c r="E111" s="184"/>
    </row>
    <row r="112" spans="2:5">
      <c r="B112" s="1079" t="s">
        <v>1618</v>
      </c>
      <c r="C112" s="740">
        <v>141.21000000000004</v>
      </c>
      <c r="D112" s="1123">
        <f t="shared" si="0"/>
        <v>11.767500000000004</v>
      </c>
      <c r="E112" s="184"/>
    </row>
    <row r="114" spans="2:5" ht="15.75">
      <c r="B114" s="108"/>
    </row>
    <row r="115" spans="2:5">
      <c r="B115" s="444" t="s">
        <v>683</v>
      </c>
    </row>
    <row r="116" spans="2:5">
      <c r="B116" s="444" t="s">
        <v>1103</v>
      </c>
      <c r="C116" s="444"/>
      <c r="D116" s="444"/>
    </row>
    <row r="117" spans="2:5">
      <c r="B117" s="444" t="s">
        <v>1619</v>
      </c>
      <c r="C117" s="444"/>
      <c r="D117" s="444"/>
    </row>
    <row r="119" spans="2:5">
      <c r="B119" s="582" t="s">
        <v>61</v>
      </c>
      <c r="C119" s="1742" t="s">
        <v>917</v>
      </c>
      <c r="D119" s="1742"/>
    </row>
    <row r="120" spans="2:5">
      <c r="B120" s="1124"/>
      <c r="C120" s="583" t="s">
        <v>820</v>
      </c>
      <c r="D120" s="583" t="s">
        <v>918</v>
      </c>
    </row>
    <row r="121" spans="2:5">
      <c r="B121" s="582" t="s">
        <v>72</v>
      </c>
      <c r="C121" s="1122">
        <v>4935</v>
      </c>
      <c r="D121" s="582">
        <v>100</v>
      </c>
    </row>
    <row r="122" spans="2:5">
      <c r="B122" s="1079" t="s">
        <v>1617</v>
      </c>
      <c r="C122" s="740">
        <v>1761</v>
      </c>
      <c r="D122" s="1123">
        <f>(C122/$C$121)*100</f>
        <v>35.683890577507597</v>
      </c>
      <c r="E122" s="184"/>
    </row>
    <row r="123" spans="2:5">
      <c r="B123" s="1079" t="s">
        <v>1620</v>
      </c>
      <c r="C123" s="740">
        <v>1534</v>
      </c>
      <c r="D123" s="1123">
        <f t="shared" ref="D123" si="1">(C123/$C$121)*100</f>
        <v>31.084093211752784</v>
      </c>
      <c r="E123" s="184"/>
    </row>
    <row r="124" spans="2:5">
      <c r="B124" s="1079" t="s">
        <v>1613</v>
      </c>
      <c r="C124" s="740">
        <v>580.15</v>
      </c>
      <c r="D124" s="1123">
        <f>(C124/$C$121)*100</f>
        <v>11.755825734549138</v>
      </c>
      <c r="E124" s="184"/>
    </row>
    <row r="125" spans="2:5">
      <c r="B125" s="1079" t="s">
        <v>1615</v>
      </c>
      <c r="C125" s="740">
        <v>520.91</v>
      </c>
      <c r="D125" s="1123">
        <f>(C125/$C$121)*100</f>
        <v>10.555420466058765</v>
      </c>
      <c r="E125" s="184"/>
    </row>
    <row r="126" spans="2:5">
      <c r="B126" s="1079" t="s">
        <v>1614</v>
      </c>
      <c r="C126" s="740">
        <v>258.8</v>
      </c>
      <c r="D126" s="1123">
        <f>(C126/$C$121)*100</f>
        <v>5.2441742654508614</v>
      </c>
      <c r="E126" s="184"/>
    </row>
    <row r="127" spans="2:5">
      <c r="B127" s="1079" t="s">
        <v>1616</v>
      </c>
      <c r="C127" s="740">
        <v>103</v>
      </c>
      <c r="D127" s="1123">
        <f>(C127/$C$121)*100</f>
        <v>2.0871327254305978</v>
      </c>
      <c r="E127" s="184"/>
    </row>
    <row r="128" spans="2:5">
      <c r="B128" s="1079" t="s">
        <v>1325</v>
      </c>
      <c r="C128" s="416">
        <v>177.13999999999942</v>
      </c>
      <c r="D128" s="1123">
        <f>(C128/$C$121)*100</f>
        <v>3.5894630192502412</v>
      </c>
      <c r="E128" s="184"/>
    </row>
    <row r="130" spans="2:7">
      <c r="B130" s="49" t="s">
        <v>2320</v>
      </c>
      <c r="C130" s="109"/>
    </row>
    <row r="133" spans="2:7" ht="18">
      <c r="B133" s="1625" t="s">
        <v>1621</v>
      </c>
    </row>
    <row r="135" spans="2:7">
      <c r="B135" s="1387" t="s">
        <v>2135</v>
      </c>
      <c r="C135" s="1376"/>
      <c r="D135" s="1376"/>
      <c r="E135" s="1376"/>
      <c r="F135" s="1376"/>
      <c r="G135" s="1374"/>
    </row>
    <row r="136" spans="2:7" ht="48">
      <c r="B136" s="1396" t="s">
        <v>880</v>
      </c>
      <c r="C136" s="1396"/>
      <c r="D136" s="637">
        <v>383604.15200000006</v>
      </c>
      <c r="E136" s="1384" t="s">
        <v>881</v>
      </c>
      <c r="F136" s="638">
        <v>284047.71300000005</v>
      </c>
      <c r="G136" s="1377" t="s">
        <v>2136</v>
      </c>
    </row>
    <row r="137" spans="2:7" ht="24">
      <c r="B137" s="1385"/>
      <c r="C137" s="1385"/>
      <c r="D137" s="636"/>
      <c r="E137" s="1384" t="s">
        <v>1022</v>
      </c>
      <c r="F137" s="638">
        <v>75584.782000000021</v>
      </c>
      <c r="G137" s="1377" t="s">
        <v>2137</v>
      </c>
    </row>
    <row r="138" spans="2:7" ht="36">
      <c r="B138" s="1392" t="s">
        <v>2003</v>
      </c>
      <c r="C138" s="1392"/>
      <c r="D138" s="637">
        <v>59607.976000000017</v>
      </c>
      <c r="E138" s="1384" t="s">
        <v>2004</v>
      </c>
      <c r="F138" s="638">
        <v>32905.963000000011</v>
      </c>
      <c r="G138" s="1377" t="s">
        <v>2138</v>
      </c>
    </row>
    <row r="139" spans="2:7">
      <c r="B139" s="1386"/>
      <c r="C139" s="1386"/>
      <c r="D139" s="639"/>
      <c r="E139" s="1384" t="s">
        <v>2005</v>
      </c>
      <c r="F139" s="638">
        <v>26702.013000000003</v>
      </c>
      <c r="G139" s="1377" t="s">
        <v>2139</v>
      </c>
    </row>
    <row r="140" spans="2:7" ht="36">
      <c r="B140" s="737" t="s">
        <v>883</v>
      </c>
      <c r="C140" s="737"/>
      <c r="D140" s="637">
        <v>32667.340000000011</v>
      </c>
      <c r="E140" s="1384" t="s">
        <v>885</v>
      </c>
      <c r="F140" s="638">
        <v>18222.442999999988</v>
      </c>
      <c r="G140" s="1377" t="s">
        <v>2140</v>
      </c>
    </row>
    <row r="141" spans="2:7" ht="48">
      <c r="B141" s="1386"/>
      <c r="C141" s="1386"/>
      <c r="D141" s="639"/>
      <c r="E141" s="1384" t="s">
        <v>884</v>
      </c>
      <c r="F141" s="638">
        <v>14444.896999999999</v>
      </c>
      <c r="G141" s="1377" t="s">
        <v>2141</v>
      </c>
    </row>
    <row r="142" spans="2:7" ht="36">
      <c r="B142" s="1392" t="s">
        <v>886</v>
      </c>
      <c r="C142" s="1392"/>
      <c r="D142" s="637">
        <v>9477.1279999999952</v>
      </c>
      <c r="E142" s="1384" t="s">
        <v>887</v>
      </c>
      <c r="F142" s="638">
        <v>5323.2130000000006</v>
      </c>
      <c r="G142" s="1377" t="s">
        <v>2142</v>
      </c>
    </row>
    <row r="143" spans="2:7" ht="36">
      <c r="B143" s="1392"/>
      <c r="C143" s="1392"/>
      <c r="D143" s="640"/>
      <c r="E143" s="1393" t="s">
        <v>888</v>
      </c>
      <c r="F143" s="637">
        <v>4153.9149999999991</v>
      </c>
      <c r="G143" s="1395" t="s">
        <v>2143</v>
      </c>
    </row>
    <row r="144" spans="2:7">
      <c r="B144" s="622" t="s">
        <v>4</v>
      </c>
      <c r="C144" s="623"/>
      <c r="D144" s="738">
        <v>485356.59600000008</v>
      </c>
      <c r="E144" s="643"/>
      <c r="F144" s="644"/>
      <c r="G144" s="1394"/>
    </row>
    <row r="145" spans="2:7" ht="15.75">
      <c r="B145" s="1378"/>
      <c r="C145" s="1378"/>
      <c r="D145" s="628"/>
      <c r="E145" s="1379"/>
      <c r="F145" s="630"/>
      <c r="G145" s="1380"/>
    </row>
    <row r="146" spans="2:7">
      <c r="B146" s="1387" t="s">
        <v>2126</v>
      </c>
      <c r="C146" s="1376"/>
      <c r="D146" s="632"/>
      <c r="E146" s="1376"/>
      <c r="F146" s="632"/>
      <c r="G146" s="1375"/>
    </row>
    <row r="147" spans="2:7" ht="36">
      <c r="B147" s="1125" t="s">
        <v>880</v>
      </c>
      <c r="C147" s="1125"/>
      <c r="D147" s="634">
        <v>118934.65599999993</v>
      </c>
      <c r="E147" s="1384" t="s">
        <v>881</v>
      </c>
      <c r="F147" s="635">
        <v>89055.500999999989</v>
      </c>
      <c r="G147" s="1377" t="s">
        <v>2127</v>
      </c>
    </row>
    <row r="148" spans="2:7" ht="24">
      <c r="B148" s="1126"/>
      <c r="C148" s="1126"/>
      <c r="D148" s="636"/>
      <c r="E148" s="1384" t="s">
        <v>1022</v>
      </c>
      <c r="F148" s="635">
        <v>15110.042999999998</v>
      </c>
      <c r="G148" s="1377" t="s">
        <v>2128</v>
      </c>
    </row>
    <row r="149" spans="2:7" ht="36">
      <c r="B149" s="737" t="s">
        <v>2003</v>
      </c>
      <c r="C149" s="737"/>
      <c r="D149" s="637">
        <v>107745.556</v>
      </c>
      <c r="E149" s="1384" t="s">
        <v>2004</v>
      </c>
      <c r="F149" s="638">
        <v>90326.805999999997</v>
      </c>
      <c r="G149" s="1377" t="s">
        <v>2129</v>
      </c>
    </row>
    <row r="150" spans="2:7">
      <c r="B150" s="1127"/>
      <c r="C150" s="1127"/>
      <c r="D150" s="639"/>
      <c r="E150" s="1384" t="s">
        <v>2005</v>
      </c>
      <c r="F150" s="638">
        <v>17418.749999999993</v>
      </c>
      <c r="G150" s="1377" t="s">
        <v>2130</v>
      </c>
    </row>
    <row r="151" spans="2:7" ht="36">
      <c r="B151" s="1128" t="s">
        <v>886</v>
      </c>
      <c r="C151" s="1128"/>
      <c r="D151" s="637">
        <v>17815.127</v>
      </c>
      <c r="E151" s="1384" t="s">
        <v>887</v>
      </c>
      <c r="F151" s="638">
        <v>10124.728999999999</v>
      </c>
      <c r="G151" s="1377" t="s">
        <v>2131</v>
      </c>
    </row>
    <row r="152" spans="2:7" ht="36">
      <c r="B152" s="1127"/>
      <c r="C152" s="1127"/>
      <c r="D152" s="639"/>
      <c r="E152" s="1384" t="s">
        <v>888</v>
      </c>
      <c r="F152" s="638">
        <v>7690.3980000000001</v>
      </c>
      <c r="G152" s="1377" t="s">
        <v>2132</v>
      </c>
    </row>
    <row r="153" spans="2:7" ht="36">
      <c r="B153" s="737" t="s">
        <v>883</v>
      </c>
      <c r="C153" s="737"/>
      <c r="D153" s="637">
        <v>14216.432999999999</v>
      </c>
      <c r="E153" s="1384" t="s">
        <v>885</v>
      </c>
      <c r="F153" s="638">
        <v>7211.060000000004</v>
      </c>
      <c r="G153" s="1377" t="s">
        <v>2133</v>
      </c>
    </row>
    <row r="154" spans="2:7" ht="48">
      <c r="B154" s="1128"/>
      <c r="C154" s="1128"/>
      <c r="D154" s="640"/>
      <c r="E154" s="1393" t="s">
        <v>884</v>
      </c>
      <c r="F154" s="637">
        <v>7005.372999999996</v>
      </c>
      <c r="G154" s="641" t="s">
        <v>2134</v>
      </c>
    </row>
    <row r="155" spans="2:7">
      <c r="B155" s="622" t="s">
        <v>4</v>
      </c>
      <c r="C155" s="623"/>
      <c r="D155" s="738">
        <v>258711.77199999994</v>
      </c>
      <c r="E155" s="643"/>
      <c r="F155" s="644"/>
      <c r="G155" s="1394"/>
    </row>
    <row r="157" spans="2:7">
      <c r="B157" s="645" t="s">
        <v>2104</v>
      </c>
      <c r="C157" s="646"/>
      <c r="D157" s="607"/>
      <c r="E157" s="607"/>
      <c r="F157" s="607"/>
      <c r="G157" s="607"/>
    </row>
    <row r="158" spans="2:7">
      <c r="B158" s="647" t="s">
        <v>18</v>
      </c>
      <c r="C158" s="739">
        <v>119051.625</v>
      </c>
      <c r="D158" s="650" t="s">
        <v>2106</v>
      </c>
      <c r="E158" s="650"/>
      <c r="F158" s="647"/>
      <c r="G158" s="1129"/>
    </row>
    <row r="159" spans="2:7">
      <c r="B159" s="647" t="s">
        <v>48</v>
      </c>
      <c r="C159" s="739">
        <v>35113.031999999999</v>
      </c>
      <c r="D159" s="650" t="s">
        <v>2107</v>
      </c>
      <c r="E159" s="650"/>
      <c r="F159" s="647"/>
      <c r="G159" s="1129"/>
    </row>
    <row r="160" spans="2:7">
      <c r="B160" s="647" t="s">
        <v>46</v>
      </c>
      <c r="C160" s="739">
        <v>34460.012000000002</v>
      </c>
      <c r="D160" s="650" t="s">
        <v>2108</v>
      </c>
      <c r="E160" s="650"/>
      <c r="F160" s="647"/>
      <c r="G160" s="1129"/>
    </row>
    <row r="161" spans="2:7">
      <c r="B161" s="647" t="s">
        <v>17</v>
      </c>
      <c r="C161" s="739">
        <v>20153.779000000006</v>
      </c>
      <c r="D161" s="650" t="s">
        <v>2109</v>
      </c>
      <c r="E161" s="650"/>
      <c r="F161" s="647"/>
      <c r="G161" s="1129"/>
    </row>
    <row r="162" spans="2:7">
      <c r="B162" s="647" t="s">
        <v>15</v>
      </c>
      <c r="C162" s="739">
        <v>11934.970000000001</v>
      </c>
      <c r="D162" s="650" t="s">
        <v>2110</v>
      </c>
      <c r="E162" s="650"/>
      <c r="F162" s="647"/>
      <c r="G162" s="1129"/>
    </row>
    <row r="163" spans="2:7">
      <c r="B163" s="647" t="s">
        <v>14</v>
      </c>
      <c r="C163" s="739">
        <v>8245.9119999999984</v>
      </c>
      <c r="D163" s="650" t="s">
        <v>2111</v>
      </c>
      <c r="E163" s="650"/>
      <c r="F163" s="647"/>
      <c r="G163" s="1129"/>
    </row>
    <row r="164" spans="2:7">
      <c r="B164" s="647" t="s">
        <v>21</v>
      </c>
      <c r="C164" s="739">
        <v>7892.6610000000001</v>
      </c>
      <c r="D164" s="650" t="s">
        <v>2112</v>
      </c>
      <c r="E164" s="650"/>
      <c r="F164" s="647"/>
      <c r="G164" s="1129"/>
    </row>
    <row r="165" spans="2:7">
      <c r="B165" s="647" t="s">
        <v>9</v>
      </c>
      <c r="C165" s="739">
        <v>3632.5490000000004</v>
      </c>
      <c r="D165" s="650" t="s">
        <v>2113</v>
      </c>
      <c r="E165" s="650"/>
      <c r="F165" s="647"/>
      <c r="G165" s="1129"/>
    </row>
    <row r="166" spans="2:7">
      <c r="B166" s="647" t="s">
        <v>35</v>
      </c>
      <c r="C166" s="739">
        <v>2629.1200000000008</v>
      </c>
      <c r="D166" s="650" t="s">
        <v>2114</v>
      </c>
      <c r="E166" s="650"/>
      <c r="F166" s="647"/>
      <c r="G166" s="1129"/>
    </row>
    <row r="167" spans="2:7">
      <c r="B167" s="647" t="s">
        <v>1622</v>
      </c>
      <c r="C167" s="739">
        <v>2603.4210000000003</v>
      </c>
      <c r="D167" s="650" t="s">
        <v>2115</v>
      </c>
      <c r="E167" s="650"/>
      <c r="F167" s="647"/>
      <c r="G167" s="1129"/>
    </row>
    <row r="168" spans="2:7">
      <c r="B168" s="444" t="s">
        <v>1932</v>
      </c>
      <c r="C168" s="740">
        <v>12994.691000000108</v>
      </c>
      <c r="D168" s="656"/>
      <c r="E168" s="656"/>
      <c r="F168" s="656"/>
    </row>
    <row r="169" spans="2:7">
      <c r="B169" s="657" t="s">
        <v>4</v>
      </c>
      <c r="C169" s="741">
        <v>258711.77200000011</v>
      </c>
      <c r="D169" s="645" t="s">
        <v>1623</v>
      </c>
      <c r="E169" s="645"/>
      <c r="F169" s="660"/>
      <c r="G169" s="660"/>
    </row>
    <row r="170" spans="2:7">
      <c r="C170" s="661"/>
    </row>
    <row r="171" spans="2:7">
      <c r="B171" s="645" t="s">
        <v>2105</v>
      </c>
      <c r="C171" s="662"/>
      <c r="D171" s="607"/>
      <c r="E171" s="607"/>
      <c r="F171" s="607"/>
      <c r="G171" s="607"/>
    </row>
    <row r="172" spans="2:7">
      <c r="B172" s="647" t="s">
        <v>14</v>
      </c>
      <c r="C172" s="739">
        <v>148235.04700000008</v>
      </c>
      <c r="D172" s="650" t="s">
        <v>2116</v>
      </c>
      <c r="E172" s="650"/>
      <c r="F172" s="647"/>
      <c r="G172" s="1129"/>
    </row>
    <row r="173" spans="2:7">
      <c r="B173" s="647" t="s">
        <v>18</v>
      </c>
      <c r="C173" s="739">
        <v>89438.983999999997</v>
      </c>
      <c r="D173" s="650" t="s">
        <v>2117</v>
      </c>
      <c r="E173" s="650"/>
      <c r="F173" s="647"/>
      <c r="G173" s="1129"/>
    </row>
    <row r="174" spans="2:7">
      <c r="B174" s="647" t="s">
        <v>21</v>
      </c>
      <c r="C174" s="739">
        <v>57846.985999999997</v>
      </c>
      <c r="D174" s="650" t="s">
        <v>2118</v>
      </c>
      <c r="E174" s="650"/>
      <c r="F174" s="647"/>
      <c r="G174" s="1129"/>
    </row>
    <row r="175" spans="2:7">
      <c r="B175" s="647" t="s">
        <v>15</v>
      </c>
      <c r="C175" s="739">
        <v>49930.392</v>
      </c>
      <c r="D175" s="650" t="s">
        <v>2119</v>
      </c>
      <c r="E175" s="650"/>
      <c r="F175" s="647"/>
      <c r="G175" s="1129"/>
    </row>
    <row r="176" spans="2:7">
      <c r="B176" s="647" t="s">
        <v>17</v>
      </c>
      <c r="C176" s="739">
        <v>31638.766000000007</v>
      </c>
      <c r="D176" s="650" t="s">
        <v>2120</v>
      </c>
      <c r="E176" s="650"/>
      <c r="F176" s="647"/>
      <c r="G176" s="1129"/>
    </row>
    <row r="177" spans="2:7">
      <c r="B177" s="647" t="s">
        <v>1622</v>
      </c>
      <c r="C177" s="739">
        <v>25398.086000000007</v>
      </c>
      <c r="D177" s="650" t="s">
        <v>2121</v>
      </c>
      <c r="E177" s="650"/>
      <c r="F177" s="647"/>
      <c r="G177" s="1129"/>
    </row>
    <row r="178" spans="2:7">
      <c r="B178" s="647" t="s">
        <v>9</v>
      </c>
      <c r="C178" s="739">
        <v>14671.236999999997</v>
      </c>
      <c r="D178" s="650" t="s">
        <v>2122</v>
      </c>
      <c r="E178" s="650"/>
      <c r="F178" s="647"/>
      <c r="G178" s="1129"/>
    </row>
    <row r="179" spans="2:7">
      <c r="B179" s="647" t="s">
        <v>25</v>
      </c>
      <c r="C179" s="739">
        <v>10866.715999999999</v>
      </c>
      <c r="D179" s="650" t="s">
        <v>2123</v>
      </c>
      <c r="E179" s="650"/>
      <c r="F179" s="647"/>
      <c r="G179" s="1129"/>
    </row>
    <row r="180" spans="2:7">
      <c r="B180" s="647" t="s">
        <v>24</v>
      </c>
      <c r="C180" s="739">
        <v>7371.347999999999</v>
      </c>
      <c r="D180" s="650" t="s">
        <v>2124</v>
      </c>
      <c r="E180" s="650"/>
      <c r="F180" s="647"/>
      <c r="G180" s="1129"/>
    </row>
    <row r="181" spans="2:7">
      <c r="B181" s="647" t="s">
        <v>12</v>
      </c>
      <c r="C181" s="739">
        <v>4935.9889999999996</v>
      </c>
      <c r="D181" s="650" t="s">
        <v>2125</v>
      </c>
      <c r="E181" s="650"/>
      <c r="F181" s="647"/>
      <c r="G181" s="1129"/>
    </row>
    <row r="182" spans="2:7">
      <c r="B182" s="444" t="s">
        <v>1932</v>
      </c>
      <c r="C182" s="740">
        <v>45023.044999999402</v>
      </c>
      <c r="D182" s="656"/>
      <c r="E182" s="656"/>
      <c r="F182" s="656"/>
      <c r="G182" s="656"/>
    </row>
    <row r="183" spans="2:7">
      <c r="B183" s="657" t="s">
        <v>4</v>
      </c>
      <c r="C183" s="741">
        <v>485356.5959999995</v>
      </c>
      <c r="D183" s="645" t="s">
        <v>1624</v>
      </c>
      <c r="E183" s="645"/>
      <c r="F183" s="660"/>
      <c r="G183" s="660"/>
    </row>
    <row r="184" spans="2:7">
      <c r="B184" s="109" t="s">
        <v>2046</v>
      </c>
    </row>
  </sheetData>
  <mergeCells count="2">
    <mergeCell ref="C104:D104"/>
    <mergeCell ref="C119:D119"/>
  </mergeCells>
  <hyperlinks>
    <hyperlink ref="B21" r:id="rId1" display="Source: Worldbank, 2017, World Development Indicators "/>
    <hyperlink ref="B41" r:id="rId2"/>
    <hyperlink ref="B58" r:id="rId3" display="Source: Ministerio de Agricultura, Alimentacion y Medio Ambiente: Avance de Anuario de Estadistica 2020, Capitulo 7.7.1.1 Flores y plantas ornamentales"/>
    <hyperlink ref="B75" r:id="rId4" display="Source: Ministerio de Agricultura, Alimentacion y Medio Ambiente: Avance de Anuario de Estadistica 2020, Capitulo 7.7.1.1 Flores y plantas ornamentales"/>
    <hyperlink ref="B96" r:id="rId5" display="Source: Ministerio de Agricultura, Alimentacion y Medio Ambiente: Avance de Anuario de Estadistica 2020, Capitulo 7.7.1.1 Flores y plantas ornamentales"/>
    <hyperlink ref="B130" r:id="rId6" display="Source: Ministerio de Agricultura, Alimentacion y Medio Ambiente: Avance de Anuario de Estadistica 2020, Capitulo 7.7.1.1 Flores y plantas ornamentales"/>
  </hyperlinks>
  <pageMargins left="0.7" right="0.7" top="0.78740157499999996" bottom="0.78740157499999996" header="0.3" footer="0.3"/>
  <pageSetup paperSize="9" orientation="portrait" r:id="rId7"/>
  <drawing r:id="rId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A3:AD111"/>
  <sheetViews>
    <sheetView showGridLines="0" zoomScale="85" zoomScaleNormal="85" workbookViewId="0">
      <selection activeCell="J31" sqref="J31"/>
    </sheetView>
  </sheetViews>
  <sheetFormatPr baseColWidth="10" defaultColWidth="11.42578125" defaultRowHeight="15"/>
  <cols>
    <col min="1" max="1" width="10.140625" style="114" customWidth="1"/>
    <col min="2" max="2" width="28.28515625" style="114" customWidth="1"/>
    <col min="3" max="8" width="10.7109375" style="114" customWidth="1"/>
    <col min="9" max="10" width="23.5703125" style="114" customWidth="1"/>
    <col min="11" max="11" width="11.42578125" style="114"/>
    <col min="12" max="12" width="36.5703125" style="114" customWidth="1"/>
    <col min="13" max="19" width="8.7109375" style="114" customWidth="1"/>
    <col min="20" max="20" width="8.85546875" style="114" customWidth="1"/>
    <col min="21" max="22" width="11.42578125" style="114"/>
    <col min="23" max="23" width="10" style="114" customWidth="1"/>
    <col min="24" max="16384" width="11.42578125" style="114"/>
  </cols>
  <sheetData>
    <row r="3" spans="2:16" ht="15" customHeight="1">
      <c r="B3" s="105" t="s">
        <v>292</v>
      </c>
    </row>
    <row r="4" spans="2:16" ht="15" customHeight="1">
      <c r="B4" s="105"/>
    </row>
    <row r="5" spans="2:16" ht="15" customHeight="1">
      <c r="B5" s="105" t="s">
        <v>155</v>
      </c>
      <c r="L5" s="105" t="s">
        <v>155</v>
      </c>
    </row>
    <row r="6" spans="2:16" ht="15" customHeight="1">
      <c r="B6" s="116" t="s">
        <v>293</v>
      </c>
      <c r="L6" s="116" t="s">
        <v>66</v>
      </c>
    </row>
    <row r="7" spans="2:16" ht="15" customHeight="1">
      <c r="B7" s="281"/>
      <c r="C7" s="348">
        <v>2020</v>
      </c>
      <c r="D7" s="159">
        <v>2017</v>
      </c>
      <c r="E7" s="159">
        <v>2014</v>
      </c>
      <c r="F7" s="159">
        <v>2011</v>
      </c>
      <c r="G7" s="159">
        <v>2008</v>
      </c>
      <c r="H7" s="159">
        <v>2005</v>
      </c>
      <c r="L7" s="281"/>
      <c r="M7" s="348">
        <v>2020</v>
      </c>
      <c r="N7" s="159">
        <v>2017</v>
      </c>
      <c r="O7" s="159">
        <v>2014</v>
      </c>
      <c r="P7" s="159">
        <v>2011</v>
      </c>
    </row>
    <row r="8" spans="2:16" ht="15" customHeight="1" thickBot="1">
      <c r="B8" s="61" t="s">
        <v>155</v>
      </c>
      <c r="C8" s="264">
        <v>3581</v>
      </c>
      <c r="D8" s="53">
        <v>4041</v>
      </c>
      <c r="E8" s="53">
        <v>3327</v>
      </c>
      <c r="F8" s="53">
        <v>2568</v>
      </c>
      <c r="G8" s="53">
        <v>3636</v>
      </c>
      <c r="H8" s="53">
        <v>3805</v>
      </c>
      <c r="L8" s="106" t="s">
        <v>95</v>
      </c>
      <c r="M8" s="346">
        <v>127</v>
      </c>
      <c r="N8" s="55">
        <v>131</v>
      </c>
      <c r="O8" s="55">
        <v>112</v>
      </c>
      <c r="P8" s="55">
        <v>113</v>
      </c>
    </row>
    <row r="9" spans="2:16" ht="15" customHeight="1" thickBot="1">
      <c r="B9" s="61" t="s">
        <v>365</v>
      </c>
      <c r="C9" s="323">
        <v>147799</v>
      </c>
      <c r="D9" s="53">
        <v>151120</v>
      </c>
      <c r="E9" s="53">
        <v>142045</v>
      </c>
      <c r="F9" s="53">
        <v>152776</v>
      </c>
      <c r="G9" s="53">
        <v>130320</v>
      </c>
      <c r="H9" s="53">
        <v>119589</v>
      </c>
      <c r="L9" s="122" t="s">
        <v>71</v>
      </c>
      <c r="M9" s="171">
        <v>254</v>
      </c>
      <c r="N9" s="266">
        <v>226</v>
      </c>
      <c r="O9" s="266">
        <v>238</v>
      </c>
      <c r="P9" s="266">
        <v>229</v>
      </c>
    </row>
    <row r="10" spans="2:16" ht="15" customHeight="1" thickBot="1">
      <c r="B10" s="106" t="s">
        <v>162</v>
      </c>
      <c r="C10" s="346">
        <v>146340</v>
      </c>
      <c r="D10" s="265">
        <v>150971</v>
      </c>
      <c r="E10" s="265">
        <v>141824</v>
      </c>
      <c r="F10" s="265">
        <v>152428</v>
      </c>
      <c r="G10" s="55">
        <v>125727</v>
      </c>
      <c r="H10" s="55">
        <v>114363</v>
      </c>
      <c r="L10" s="136" t="s">
        <v>500</v>
      </c>
      <c r="M10" s="169">
        <v>381</v>
      </c>
      <c r="N10" s="169">
        <v>357</v>
      </c>
      <c r="O10" s="169">
        <v>350</v>
      </c>
      <c r="P10" s="169">
        <v>342</v>
      </c>
    </row>
    <row r="11" spans="2:16" ht="15" customHeight="1" thickBot="1">
      <c r="B11" s="106" t="s">
        <v>294</v>
      </c>
      <c r="C11" s="346">
        <v>39</v>
      </c>
      <c r="D11" s="265">
        <v>42</v>
      </c>
      <c r="E11" s="265">
        <v>104</v>
      </c>
      <c r="F11" s="265">
        <v>336</v>
      </c>
      <c r="G11" s="55">
        <v>456</v>
      </c>
      <c r="H11" s="55">
        <v>787</v>
      </c>
      <c r="O11" s="1373"/>
    </row>
    <row r="12" spans="2:16" ht="15" customHeight="1">
      <c r="B12" s="122" t="s">
        <v>150</v>
      </c>
      <c r="C12" s="171">
        <v>1420</v>
      </c>
      <c r="D12" s="266">
        <v>107</v>
      </c>
      <c r="E12" s="266">
        <v>117</v>
      </c>
      <c r="F12" s="266" t="s">
        <v>79</v>
      </c>
      <c r="G12" s="266">
        <v>501</v>
      </c>
      <c r="H12" s="266">
        <v>634</v>
      </c>
      <c r="O12" s="1373"/>
    </row>
    <row r="13" spans="2:16" ht="15" customHeight="1">
      <c r="B13" s="136" t="s">
        <v>72</v>
      </c>
      <c r="C13" s="169">
        <v>151380</v>
      </c>
      <c r="D13" s="169">
        <v>155161</v>
      </c>
      <c r="E13" s="169">
        <v>145372</v>
      </c>
      <c r="F13" s="169">
        <v>155344</v>
      </c>
      <c r="G13" s="169">
        <v>133956</v>
      </c>
      <c r="H13" s="169">
        <v>123394</v>
      </c>
      <c r="L13" s="105" t="s">
        <v>364</v>
      </c>
      <c r="O13" s="1373"/>
    </row>
    <row r="14" spans="2:16" ht="15" customHeight="1">
      <c r="B14" s="15"/>
      <c r="L14" s="116" t="s">
        <v>66</v>
      </c>
      <c r="O14" s="1373"/>
    </row>
    <row r="15" spans="2:16" ht="15" customHeight="1">
      <c r="B15" s="105" t="s">
        <v>364</v>
      </c>
      <c r="L15" s="281"/>
      <c r="M15" s="348">
        <v>2020</v>
      </c>
      <c r="N15" s="159">
        <v>2017</v>
      </c>
      <c r="O15" s="159">
        <v>2014</v>
      </c>
      <c r="P15" s="159">
        <v>2011</v>
      </c>
    </row>
    <row r="16" spans="2:16" ht="15" customHeight="1" thickBot="1">
      <c r="B16" s="116" t="s">
        <v>293</v>
      </c>
      <c r="C16" s="20"/>
      <c r="D16" s="20"/>
      <c r="E16" s="20"/>
      <c r="L16" s="106" t="s">
        <v>70</v>
      </c>
      <c r="M16" s="346">
        <v>87</v>
      </c>
      <c r="N16" s="55">
        <v>98</v>
      </c>
      <c r="O16" s="55">
        <v>93</v>
      </c>
      <c r="P16" s="55" t="s">
        <v>79</v>
      </c>
    </row>
    <row r="17" spans="2:19" ht="15" customHeight="1">
      <c r="B17" s="347"/>
      <c r="C17" s="348">
        <v>2020</v>
      </c>
      <c r="D17" s="348">
        <v>2017</v>
      </c>
      <c r="E17" s="348">
        <v>2014</v>
      </c>
      <c r="F17" s="348">
        <v>2011</v>
      </c>
      <c r="G17" s="348">
        <v>2008</v>
      </c>
      <c r="H17" s="348">
        <v>2005</v>
      </c>
      <c r="L17" s="13" t="s">
        <v>2251</v>
      </c>
    </row>
    <row r="18" spans="2:19" ht="15" customHeight="1" thickBot="1">
      <c r="B18" s="61" t="s">
        <v>364</v>
      </c>
      <c r="C18" s="267"/>
      <c r="D18" s="56"/>
      <c r="E18" s="56"/>
      <c r="F18" s="56"/>
      <c r="G18" s="56"/>
      <c r="H18" s="56"/>
    </row>
    <row r="19" spans="2:19" ht="15" customHeight="1" thickBot="1">
      <c r="B19" s="106" t="s">
        <v>295</v>
      </c>
      <c r="C19" s="267">
        <v>7181</v>
      </c>
      <c r="D19" s="56">
        <v>6875</v>
      </c>
      <c r="E19" s="56">
        <v>6474</v>
      </c>
      <c r="F19" s="56">
        <v>6598</v>
      </c>
      <c r="G19" s="56">
        <v>6439</v>
      </c>
      <c r="H19" s="56">
        <v>7671</v>
      </c>
      <c r="M19" s="200"/>
      <c r="N19" s="200"/>
    </row>
    <row r="20" spans="2:19" ht="15" customHeight="1" thickBot="1">
      <c r="B20" s="106" t="s">
        <v>294</v>
      </c>
      <c r="C20" s="267">
        <v>5573</v>
      </c>
      <c r="D20" s="265">
        <v>5757</v>
      </c>
      <c r="E20" s="265">
        <v>4990</v>
      </c>
      <c r="F20" s="265">
        <v>7230</v>
      </c>
      <c r="G20" s="56">
        <v>3050</v>
      </c>
      <c r="H20" s="56">
        <v>3091</v>
      </c>
    </row>
    <row r="21" spans="2:19" ht="15" customHeight="1" thickBot="1">
      <c r="B21" s="106" t="s">
        <v>165</v>
      </c>
      <c r="C21" s="267">
        <v>2605</v>
      </c>
      <c r="D21" s="56">
        <v>2645</v>
      </c>
      <c r="E21" s="56">
        <v>2480</v>
      </c>
      <c r="F21" s="56">
        <v>2763</v>
      </c>
      <c r="G21" s="56">
        <v>2300</v>
      </c>
      <c r="H21" s="56">
        <v>2146</v>
      </c>
      <c r="M21" s="182"/>
      <c r="N21" s="182"/>
      <c r="O21" s="182"/>
      <c r="Q21" s="286"/>
      <c r="R21" s="183"/>
      <c r="S21" s="183"/>
    </row>
    <row r="22" spans="2:19" ht="15" customHeight="1">
      <c r="B22" s="216" t="s">
        <v>150</v>
      </c>
      <c r="C22" s="269">
        <v>458</v>
      </c>
      <c r="D22" s="270">
        <v>933</v>
      </c>
      <c r="E22" s="270">
        <v>1157</v>
      </c>
      <c r="F22" s="270">
        <v>928</v>
      </c>
      <c r="G22" s="270">
        <v>1412</v>
      </c>
      <c r="H22" s="270">
        <v>1517</v>
      </c>
      <c r="L22" s="105"/>
    </row>
    <row r="23" spans="2:19" ht="15" customHeight="1">
      <c r="B23" s="136" t="s">
        <v>72</v>
      </c>
      <c r="C23" s="272">
        <v>15818</v>
      </c>
      <c r="D23" s="272">
        <v>16210</v>
      </c>
      <c r="E23" s="272">
        <v>15101</v>
      </c>
      <c r="F23" s="272">
        <v>17519</v>
      </c>
      <c r="G23" s="272">
        <v>13201</v>
      </c>
      <c r="H23" s="272">
        <v>14425</v>
      </c>
      <c r="L23" s="105"/>
    </row>
    <row r="24" spans="2:19" ht="15" customHeight="1">
      <c r="L24" s="105" t="s">
        <v>384</v>
      </c>
    </row>
    <row r="25" spans="2:19" ht="15" customHeight="1">
      <c r="L25" s="116" t="s">
        <v>158</v>
      </c>
    </row>
    <row r="26" spans="2:19" ht="15" customHeight="1">
      <c r="B26" s="105" t="s">
        <v>492</v>
      </c>
      <c r="L26" s="16"/>
      <c r="M26" s="16"/>
      <c r="N26" s="1775"/>
      <c r="O26" s="1775"/>
      <c r="P26" s="1750"/>
      <c r="Q26" s="1750"/>
      <c r="R26" s="1750"/>
      <c r="S26" s="1750"/>
    </row>
    <row r="27" spans="2:19" ht="15" customHeight="1">
      <c r="B27" s="116" t="s">
        <v>293</v>
      </c>
      <c r="L27" s="16"/>
      <c r="M27" s="256"/>
      <c r="N27" s="256"/>
      <c r="O27" s="349"/>
      <c r="P27" s="1750"/>
      <c r="Q27" s="1750"/>
      <c r="R27" s="1750"/>
      <c r="S27" s="1750"/>
    </row>
    <row r="28" spans="2:19" ht="15" customHeight="1">
      <c r="B28" s="347"/>
      <c r="C28" s="348">
        <v>2020</v>
      </c>
      <c r="D28" s="348">
        <v>2017</v>
      </c>
      <c r="E28" s="348">
        <v>2014</v>
      </c>
      <c r="F28" s="348">
        <v>2011</v>
      </c>
      <c r="G28" s="348">
        <v>2008</v>
      </c>
      <c r="H28" s="348">
        <v>2005</v>
      </c>
      <c r="L28" s="281"/>
      <c r="M28" s="159">
        <v>2020</v>
      </c>
      <c r="N28" s="159">
        <v>2017</v>
      </c>
      <c r="O28" s="159">
        <v>2014</v>
      </c>
      <c r="P28" s="159">
        <v>2011</v>
      </c>
      <c r="Q28" s="159">
        <v>2008</v>
      </c>
      <c r="R28" s="159">
        <v>2005</v>
      </c>
      <c r="S28" s="159">
        <v>2002</v>
      </c>
    </row>
    <row r="29" spans="2:19" ht="15" customHeight="1" thickBot="1">
      <c r="B29" s="106" t="s">
        <v>296</v>
      </c>
      <c r="C29" s="267">
        <v>9509</v>
      </c>
      <c r="D29" s="56">
        <v>9830</v>
      </c>
      <c r="E29" s="56">
        <v>10042</v>
      </c>
      <c r="F29" s="56">
        <v>9609</v>
      </c>
      <c r="G29" s="56">
        <v>10573</v>
      </c>
      <c r="H29" s="56" t="s">
        <v>79</v>
      </c>
      <c r="I29" s="216"/>
      <c r="J29" s="216"/>
      <c r="L29" s="61" t="s">
        <v>385</v>
      </c>
      <c r="M29" s="323">
        <v>516</v>
      </c>
      <c r="N29" s="53">
        <v>441</v>
      </c>
      <c r="O29" s="53">
        <v>447</v>
      </c>
      <c r="P29" s="53">
        <v>467</v>
      </c>
      <c r="Q29" s="53">
        <v>419</v>
      </c>
      <c r="R29" s="53">
        <v>393</v>
      </c>
      <c r="S29" s="53">
        <v>435</v>
      </c>
    </row>
    <row r="30" spans="2:19" ht="15" customHeight="1" thickBot="1">
      <c r="B30" s="106" t="s">
        <v>148</v>
      </c>
      <c r="C30" s="267">
        <v>742</v>
      </c>
      <c r="D30" s="56">
        <v>763</v>
      </c>
      <c r="E30" s="56">
        <v>544</v>
      </c>
      <c r="F30" s="56">
        <v>449</v>
      </c>
      <c r="G30" s="56">
        <v>127</v>
      </c>
      <c r="H30" s="56" t="s">
        <v>79</v>
      </c>
      <c r="I30" s="216"/>
      <c r="J30" s="216"/>
      <c r="L30" s="106" t="s">
        <v>304</v>
      </c>
      <c r="M30" s="346"/>
      <c r="N30" s="55">
        <v>213</v>
      </c>
      <c r="O30" s="55">
        <v>202</v>
      </c>
      <c r="P30" s="55">
        <v>145</v>
      </c>
      <c r="Q30" s="55">
        <v>140</v>
      </c>
      <c r="R30" s="55">
        <v>136</v>
      </c>
      <c r="S30" s="55">
        <v>137</v>
      </c>
    </row>
    <row r="31" spans="2:19" ht="15" customHeight="1" thickBot="1">
      <c r="B31" s="106" t="s">
        <v>173</v>
      </c>
      <c r="C31" s="267">
        <v>753</v>
      </c>
      <c r="D31" s="265">
        <v>1391</v>
      </c>
      <c r="E31" s="265">
        <v>2266</v>
      </c>
      <c r="F31" s="265">
        <v>2528</v>
      </c>
      <c r="G31" s="56">
        <v>6387</v>
      </c>
      <c r="H31" s="56">
        <v>5382</v>
      </c>
      <c r="I31" s="216"/>
      <c r="J31" s="216"/>
      <c r="L31" s="106" t="s">
        <v>305</v>
      </c>
      <c r="M31" s="346"/>
      <c r="N31" s="55">
        <v>13</v>
      </c>
      <c r="O31" s="55">
        <v>16</v>
      </c>
      <c r="P31" s="55">
        <v>15</v>
      </c>
      <c r="Q31" s="55">
        <v>15</v>
      </c>
      <c r="R31" s="55">
        <v>19</v>
      </c>
      <c r="S31" s="55">
        <v>22</v>
      </c>
    </row>
    <row r="32" spans="2:19" ht="15" customHeight="1" thickBot="1">
      <c r="B32" s="106" t="s">
        <v>169</v>
      </c>
      <c r="C32" s="267">
        <v>2407</v>
      </c>
      <c r="D32" s="55">
        <v>2778</v>
      </c>
      <c r="E32" s="55">
        <v>3344</v>
      </c>
      <c r="F32" s="55">
        <v>3576</v>
      </c>
      <c r="G32" s="56">
        <v>5669</v>
      </c>
      <c r="H32" s="56">
        <v>4592</v>
      </c>
      <c r="I32" s="216"/>
      <c r="J32" s="216"/>
      <c r="L32" s="106" t="s">
        <v>499</v>
      </c>
      <c r="M32" s="346"/>
      <c r="N32" s="55">
        <v>19</v>
      </c>
      <c r="O32" s="55">
        <v>17</v>
      </c>
      <c r="P32" s="55">
        <v>4</v>
      </c>
      <c r="Q32" s="55" t="s">
        <v>79</v>
      </c>
      <c r="R32" s="55" t="s">
        <v>79</v>
      </c>
      <c r="S32" s="55" t="s">
        <v>79</v>
      </c>
    </row>
    <row r="33" spans="2:30" ht="15" customHeight="1" thickBot="1">
      <c r="B33" s="106" t="s">
        <v>297</v>
      </c>
      <c r="C33" s="267">
        <v>415</v>
      </c>
      <c r="D33" s="55">
        <v>485</v>
      </c>
      <c r="E33" s="55">
        <v>418</v>
      </c>
      <c r="F33" s="55">
        <v>298</v>
      </c>
      <c r="G33" s="56">
        <v>262</v>
      </c>
      <c r="H33" s="56" t="s">
        <v>79</v>
      </c>
      <c r="I33" s="216"/>
      <c r="J33" s="216"/>
      <c r="L33" s="106" t="s">
        <v>306</v>
      </c>
      <c r="M33" s="346"/>
      <c r="N33" s="55">
        <v>38</v>
      </c>
      <c r="O33" s="55">
        <v>45</v>
      </c>
      <c r="P33" s="55">
        <v>30</v>
      </c>
      <c r="Q33" s="55">
        <v>25</v>
      </c>
      <c r="R33" s="55">
        <v>22</v>
      </c>
      <c r="S33" s="55">
        <v>37</v>
      </c>
    </row>
    <row r="34" spans="2:30" ht="15" customHeight="1" thickBot="1">
      <c r="B34" s="106" t="s">
        <v>298</v>
      </c>
      <c r="C34" s="267">
        <v>1576</v>
      </c>
      <c r="D34" s="55">
        <v>1419</v>
      </c>
      <c r="E34" s="55">
        <v>1861</v>
      </c>
      <c r="F34" s="55">
        <v>1001</v>
      </c>
      <c r="G34" s="56">
        <v>3749</v>
      </c>
      <c r="H34" s="56">
        <v>2089</v>
      </c>
      <c r="I34" s="216"/>
      <c r="J34" s="216"/>
      <c r="L34" s="106" t="s">
        <v>94</v>
      </c>
      <c r="M34" s="346"/>
      <c r="N34" s="55">
        <v>38</v>
      </c>
      <c r="O34" s="55">
        <v>30</v>
      </c>
      <c r="P34" s="55">
        <v>40</v>
      </c>
      <c r="Q34" s="55">
        <v>70</v>
      </c>
      <c r="R34" s="55">
        <v>86</v>
      </c>
      <c r="S34" s="55">
        <v>55</v>
      </c>
    </row>
    <row r="35" spans="2:30" ht="15" customHeight="1" thickBot="1">
      <c r="B35" s="106" t="s">
        <v>287</v>
      </c>
      <c r="C35" s="267">
        <v>971</v>
      </c>
      <c r="D35" s="55">
        <v>1157</v>
      </c>
      <c r="E35" s="55">
        <v>1328</v>
      </c>
      <c r="F35" s="55">
        <v>1729</v>
      </c>
      <c r="G35" s="56">
        <v>2730</v>
      </c>
      <c r="H35" s="56">
        <v>1587</v>
      </c>
      <c r="I35" s="216"/>
      <c r="J35" s="216"/>
      <c r="L35" s="106" t="s">
        <v>307</v>
      </c>
      <c r="M35" s="346"/>
      <c r="N35" s="55">
        <v>6</v>
      </c>
      <c r="O35" s="55">
        <v>3</v>
      </c>
      <c r="P35" s="55">
        <v>5</v>
      </c>
      <c r="Q35" s="55">
        <v>4</v>
      </c>
      <c r="R35" s="55">
        <v>10</v>
      </c>
      <c r="S35" s="55">
        <v>23</v>
      </c>
    </row>
    <row r="36" spans="2:30" ht="15" customHeight="1" thickBot="1">
      <c r="B36" s="106" t="s">
        <v>80</v>
      </c>
      <c r="C36" s="267">
        <v>707</v>
      </c>
      <c r="D36" s="56">
        <v>967</v>
      </c>
      <c r="E36" s="56">
        <v>878</v>
      </c>
      <c r="F36" s="56">
        <v>954</v>
      </c>
      <c r="G36" s="56">
        <v>958</v>
      </c>
      <c r="H36" s="56" t="s">
        <v>79</v>
      </c>
      <c r="I36" s="216"/>
      <c r="J36" s="216"/>
      <c r="L36" s="106" t="s">
        <v>92</v>
      </c>
      <c r="M36" s="346"/>
      <c r="N36" s="55">
        <v>29</v>
      </c>
      <c r="O36" s="55">
        <v>31</v>
      </c>
      <c r="P36" s="55">
        <v>34</v>
      </c>
      <c r="Q36" s="55">
        <v>16</v>
      </c>
      <c r="R36" s="55">
        <v>20</v>
      </c>
      <c r="S36" s="55">
        <v>25</v>
      </c>
    </row>
    <row r="37" spans="2:30" ht="15" customHeight="1" thickBot="1">
      <c r="B37" s="106" t="s">
        <v>171</v>
      </c>
      <c r="C37" s="267">
        <v>1517</v>
      </c>
      <c r="D37" s="56">
        <v>1385</v>
      </c>
      <c r="E37" s="56">
        <v>1807</v>
      </c>
      <c r="F37" s="56">
        <v>2728</v>
      </c>
      <c r="G37" s="56">
        <v>2471</v>
      </c>
      <c r="H37" s="56">
        <v>3463</v>
      </c>
      <c r="I37" s="216"/>
      <c r="J37" s="216"/>
      <c r="L37" s="106" t="s">
        <v>150</v>
      </c>
      <c r="M37" s="346"/>
      <c r="N37" s="55">
        <v>85</v>
      </c>
      <c r="O37" s="55">
        <v>103</v>
      </c>
      <c r="P37" s="55">
        <v>194</v>
      </c>
      <c r="Q37" s="55">
        <v>149</v>
      </c>
      <c r="R37" s="55">
        <v>100</v>
      </c>
      <c r="S37" s="55">
        <v>136</v>
      </c>
    </row>
    <row r="38" spans="2:30" ht="15" customHeight="1" thickBot="1">
      <c r="B38" s="106" t="s">
        <v>223</v>
      </c>
      <c r="C38" s="267">
        <v>902</v>
      </c>
      <c r="D38" s="56">
        <v>960</v>
      </c>
      <c r="E38" s="56">
        <v>1030</v>
      </c>
      <c r="F38" s="56">
        <v>1141</v>
      </c>
      <c r="G38" s="56">
        <v>1017</v>
      </c>
      <c r="H38" s="56">
        <v>1140</v>
      </c>
      <c r="I38" s="216"/>
      <c r="J38" s="216"/>
      <c r="L38" s="61" t="s">
        <v>308</v>
      </c>
      <c r="M38" s="323"/>
      <c r="N38" s="53">
        <v>95</v>
      </c>
      <c r="O38" s="53">
        <v>88</v>
      </c>
      <c r="P38" s="53">
        <v>92.2</v>
      </c>
      <c r="Q38" s="53">
        <v>51</v>
      </c>
      <c r="R38" s="53">
        <v>55</v>
      </c>
      <c r="S38" s="53">
        <v>80</v>
      </c>
    </row>
    <row r="39" spans="2:30" ht="15" customHeight="1" thickBot="1">
      <c r="B39" s="106" t="s">
        <v>175</v>
      </c>
      <c r="C39" s="267">
        <v>678</v>
      </c>
      <c r="D39" s="56">
        <v>789</v>
      </c>
      <c r="E39" s="56">
        <v>996</v>
      </c>
      <c r="F39" s="56">
        <v>921</v>
      </c>
      <c r="G39" s="56">
        <v>1008</v>
      </c>
      <c r="H39" s="56">
        <v>919</v>
      </c>
      <c r="I39" s="216"/>
      <c r="J39" s="216"/>
      <c r="L39" s="13" t="s">
        <v>2251</v>
      </c>
    </row>
    <row r="40" spans="2:30" ht="15" customHeight="1" thickBot="1">
      <c r="B40" s="106" t="s">
        <v>299</v>
      </c>
      <c r="C40" s="267">
        <v>236</v>
      </c>
      <c r="D40" s="265">
        <v>477</v>
      </c>
      <c r="E40" s="265">
        <v>536</v>
      </c>
      <c r="F40" s="265">
        <v>1192</v>
      </c>
      <c r="G40" s="56">
        <v>796</v>
      </c>
      <c r="H40" s="56">
        <v>1600</v>
      </c>
      <c r="I40" s="216"/>
      <c r="J40" s="216"/>
      <c r="L40" s="109"/>
    </row>
    <row r="41" spans="2:30" ht="15" customHeight="1" thickBot="1">
      <c r="B41" s="106" t="s">
        <v>300</v>
      </c>
      <c r="C41" s="267">
        <v>1001</v>
      </c>
      <c r="D41" s="55">
        <v>635</v>
      </c>
      <c r="E41" s="55">
        <v>645</v>
      </c>
      <c r="F41" s="55">
        <v>747</v>
      </c>
      <c r="G41" s="56">
        <v>744</v>
      </c>
      <c r="H41" s="56">
        <v>760</v>
      </c>
      <c r="I41" s="216"/>
      <c r="J41" s="216"/>
      <c r="M41" s="84"/>
      <c r="N41" s="84"/>
      <c r="O41" s="84"/>
      <c r="P41" s="84"/>
      <c r="Q41" s="84"/>
      <c r="R41" s="84"/>
      <c r="S41" s="84"/>
    </row>
    <row r="42" spans="2:30" ht="15" customHeight="1" thickBot="1">
      <c r="B42" s="106" t="s">
        <v>301</v>
      </c>
      <c r="C42" s="267">
        <v>22986</v>
      </c>
      <c r="D42" s="55">
        <v>24470</v>
      </c>
      <c r="E42" s="55">
        <v>24304</v>
      </c>
      <c r="F42" s="55">
        <v>19432</v>
      </c>
      <c r="G42" s="56">
        <v>17603</v>
      </c>
      <c r="H42" s="56">
        <v>21978</v>
      </c>
      <c r="I42" s="216"/>
      <c r="J42" s="216"/>
      <c r="AA42" s="184"/>
      <c r="AC42" s="184"/>
      <c r="AD42" s="184"/>
    </row>
    <row r="43" spans="2:30" ht="15" customHeight="1" thickBot="1">
      <c r="B43" s="106" t="s">
        <v>290</v>
      </c>
      <c r="C43" s="267">
        <v>6596</v>
      </c>
      <c r="D43" s="56">
        <v>6822</v>
      </c>
      <c r="E43" s="56">
        <v>7885</v>
      </c>
      <c r="F43" s="56" t="s">
        <v>79</v>
      </c>
      <c r="G43" s="56" t="s">
        <v>79</v>
      </c>
      <c r="H43" s="56" t="s">
        <v>79</v>
      </c>
      <c r="I43" s="216"/>
      <c r="J43" s="216"/>
      <c r="O43" s="210"/>
      <c r="AA43" s="184"/>
      <c r="AC43" s="184"/>
      <c r="AD43" s="184"/>
    </row>
    <row r="44" spans="2:30" ht="15" customHeight="1" thickBot="1">
      <c r="B44" s="106" t="s">
        <v>286</v>
      </c>
      <c r="C44" s="267">
        <v>4398</v>
      </c>
      <c r="D44" s="56">
        <v>5052</v>
      </c>
      <c r="E44" s="56">
        <v>5677</v>
      </c>
      <c r="F44" s="56">
        <v>5335</v>
      </c>
      <c r="G44" s="56">
        <v>4360</v>
      </c>
      <c r="H44" s="56">
        <v>5705</v>
      </c>
      <c r="I44" s="216"/>
      <c r="J44" s="216"/>
      <c r="AA44" s="184"/>
      <c r="AC44" s="184"/>
      <c r="AD44" s="184"/>
    </row>
    <row r="45" spans="2:30" ht="15" customHeight="1" thickBot="1">
      <c r="B45" s="106" t="s">
        <v>302</v>
      </c>
      <c r="C45" s="267">
        <v>3665</v>
      </c>
      <c r="D45" s="56">
        <v>3922</v>
      </c>
      <c r="E45" s="56">
        <v>4832</v>
      </c>
      <c r="F45" s="56">
        <v>3884</v>
      </c>
      <c r="G45" s="56">
        <v>4100</v>
      </c>
      <c r="H45" s="56">
        <v>5254</v>
      </c>
      <c r="I45" s="216"/>
      <c r="J45" s="216"/>
      <c r="L45" s="190" t="s">
        <v>1</v>
      </c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AA45" s="184"/>
      <c r="AC45" s="184"/>
      <c r="AD45" s="184"/>
    </row>
    <row r="46" spans="2:30" ht="15" customHeight="1" thickBot="1">
      <c r="B46" s="106" t="s">
        <v>303</v>
      </c>
      <c r="C46" s="267">
        <v>712</v>
      </c>
      <c r="D46" s="56">
        <v>961</v>
      </c>
      <c r="E46" s="56">
        <v>1407</v>
      </c>
      <c r="F46" s="56">
        <v>1867</v>
      </c>
      <c r="G46" s="56">
        <v>1801</v>
      </c>
      <c r="H46" s="56">
        <v>2719</v>
      </c>
      <c r="I46" s="216"/>
      <c r="J46" s="216"/>
      <c r="L46" s="190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AA46" s="184"/>
      <c r="AC46" s="184"/>
      <c r="AD46" s="184"/>
    </row>
    <row r="47" spans="2:30" ht="15" customHeight="1" thickBot="1">
      <c r="B47" s="106" t="s">
        <v>493</v>
      </c>
      <c r="C47" s="267">
        <v>251</v>
      </c>
      <c r="D47" s="56">
        <v>241</v>
      </c>
      <c r="E47" s="56">
        <v>94</v>
      </c>
      <c r="F47" s="56">
        <v>101</v>
      </c>
      <c r="G47" s="56">
        <v>15</v>
      </c>
      <c r="H47" s="56" t="s">
        <v>79</v>
      </c>
      <c r="I47" s="216"/>
      <c r="J47" s="216"/>
      <c r="L47" s="191" t="s">
        <v>6</v>
      </c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AA47" s="184"/>
      <c r="AC47" s="184"/>
      <c r="AD47" s="184"/>
    </row>
    <row r="48" spans="2:30" ht="15" customHeight="1" thickBot="1">
      <c r="B48" s="106" t="s">
        <v>494</v>
      </c>
      <c r="C48" s="267">
        <v>331</v>
      </c>
      <c r="D48" s="56">
        <v>487</v>
      </c>
      <c r="E48" s="56">
        <v>40</v>
      </c>
      <c r="F48" s="56">
        <v>48</v>
      </c>
      <c r="G48" s="56" t="s">
        <v>79</v>
      </c>
      <c r="H48" s="56" t="s">
        <v>79</v>
      </c>
      <c r="I48" s="216"/>
      <c r="J48" s="216"/>
      <c r="L48" s="281"/>
      <c r="M48" s="281"/>
      <c r="N48" s="107">
        <v>2020</v>
      </c>
      <c r="O48" s="107">
        <v>2018</v>
      </c>
      <c r="P48" s="107">
        <v>2017</v>
      </c>
      <c r="Q48" s="107">
        <v>2016</v>
      </c>
      <c r="R48" s="107">
        <v>2015</v>
      </c>
      <c r="S48" s="107">
        <v>2014</v>
      </c>
      <c r="T48" s="159">
        <v>2013</v>
      </c>
      <c r="U48" s="159">
        <v>2012</v>
      </c>
      <c r="V48" s="107">
        <v>2011</v>
      </c>
      <c r="W48" s="107">
        <v>2010</v>
      </c>
      <c r="AA48" s="184"/>
      <c r="AC48" s="184"/>
      <c r="AD48" s="184"/>
    </row>
    <row r="49" spans="2:30" ht="15" customHeight="1" thickBot="1">
      <c r="B49" s="106" t="s">
        <v>495</v>
      </c>
      <c r="C49" s="267">
        <v>2397</v>
      </c>
      <c r="D49" s="56">
        <v>2581</v>
      </c>
      <c r="E49" s="56">
        <v>2813</v>
      </c>
      <c r="F49" s="56">
        <v>903</v>
      </c>
      <c r="G49" s="56">
        <v>577</v>
      </c>
      <c r="H49" s="56" t="s">
        <v>79</v>
      </c>
      <c r="I49" s="216"/>
      <c r="J49" s="216"/>
      <c r="L49" s="192" t="s">
        <v>549</v>
      </c>
      <c r="M49" s="192"/>
      <c r="N49" s="346">
        <v>74.146341463414629</v>
      </c>
      <c r="O49" s="237">
        <v>71.386097111607185</v>
      </c>
      <c r="P49" s="237">
        <v>75.723137279322486</v>
      </c>
      <c r="Q49" s="237">
        <v>65.393023476855817</v>
      </c>
      <c r="R49" s="237">
        <v>63.024536269845512</v>
      </c>
      <c r="S49" s="1505" t="s">
        <v>79</v>
      </c>
      <c r="T49" s="193">
        <v>88</v>
      </c>
      <c r="U49" s="193">
        <v>99</v>
      </c>
      <c r="V49" s="193">
        <v>88</v>
      </c>
      <c r="W49" s="193">
        <v>81</v>
      </c>
      <c r="AA49" s="184"/>
      <c r="AC49" s="184"/>
      <c r="AD49" s="184"/>
    </row>
    <row r="50" spans="2:30" ht="15" customHeight="1" thickBot="1">
      <c r="B50" s="106" t="s">
        <v>496</v>
      </c>
      <c r="C50" s="267">
        <v>1193</v>
      </c>
      <c r="D50" s="56">
        <v>1154</v>
      </c>
      <c r="E50" s="56">
        <v>1425</v>
      </c>
      <c r="F50" s="56">
        <v>1247</v>
      </c>
      <c r="G50" s="56">
        <v>900</v>
      </c>
      <c r="H50" s="56" t="s">
        <v>79</v>
      </c>
      <c r="I50" s="216"/>
      <c r="J50" s="216"/>
      <c r="L50" s="192" t="s">
        <v>309</v>
      </c>
      <c r="M50" s="192"/>
      <c r="N50" s="346">
        <v>18.73170731707317</v>
      </c>
      <c r="O50" s="237">
        <v>14.846514529697904</v>
      </c>
      <c r="P50" s="237">
        <v>17.332461520897553</v>
      </c>
      <c r="Q50" s="237">
        <v>16.13703809312592</v>
      </c>
      <c r="R50" s="237">
        <v>15.416688939968994</v>
      </c>
      <c r="S50" s="1505" t="s">
        <v>79</v>
      </c>
      <c r="T50" s="193">
        <v>16.837940319832938</v>
      </c>
      <c r="U50" s="193">
        <v>19.210541524591108</v>
      </c>
      <c r="V50" s="193">
        <v>18.15236497742443</v>
      </c>
      <c r="W50" s="193">
        <v>12.624864338080577</v>
      </c>
      <c r="AA50" s="184"/>
      <c r="AC50" s="184"/>
      <c r="AD50" s="184"/>
    </row>
    <row r="51" spans="2:30" ht="15" customHeight="1" thickBot="1">
      <c r="B51" s="106" t="s">
        <v>497</v>
      </c>
      <c r="C51" s="267">
        <v>384</v>
      </c>
      <c r="D51" s="56">
        <v>852</v>
      </c>
      <c r="E51" s="56">
        <v>638</v>
      </c>
      <c r="F51" s="56">
        <v>201</v>
      </c>
      <c r="G51" s="56">
        <v>88</v>
      </c>
      <c r="H51" s="56" t="s">
        <v>79</v>
      </c>
      <c r="I51" s="216"/>
      <c r="J51" s="216"/>
      <c r="L51" s="192" t="s">
        <v>310</v>
      </c>
      <c r="M51" s="192"/>
      <c r="N51" s="346">
        <v>34.926829268292686</v>
      </c>
      <c r="O51" s="237">
        <v>32.597993819638731</v>
      </c>
      <c r="P51" s="237">
        <v>32.423119635499368</v>
      </c>
      <c r="Q51" s="237">
        <v>31.925566855706577</v>
      </c>
      <c r="R51" s="237">
        <v>32.105628908964562</v>
      </c>
      <c r="S51" s="1505" t="s">
        <v>79</v>
      </c>
      <c r="T51" s="193">
        <v>31.323844589767546</v>
      </c>
      <c r="U51" s="193">
        <v>34.91880020805641</v>
      </c>
      <c r="V51" s="193">
        <v>33.892073850254476</v>
      </c>
      <c r="W51" s="193">
        <v>31.562160845201443</v>
      </c>
      <c r="AA51" s="184"/>
      <c r="AC51" s="184"/>
      <c r="AD51" s="184"/>
    </row>
    <row r="52" spans="2:30" ht="15" customHeight="1" thickBot="1">
      <c r="B52" s="216" t="s">
        <v>498</v>
      </c>
      <c r="C52" s="269">
        <v>7310</v>
      </c>
      <c r="D52" s="270">
        <v>14076</v>
      </c>
      <c r="E52" s="270">
        <v>10252</v>
      </c>
      <c r="F52" s="270">
        <v>13280</v>
      </c>
      <c r="G52" s="270">
        <v>20233</v>
      </c>
      <c r="H52" s="270">
        <v>43987</v>
      </c>
      <c r="I52" s="216"/>
      <c r="J52" s="216"/>
      <c r="L52" s="194" t="s">
        <v>311</v>
      </c>
      <c r="M52" s="194"/>
      <c r="N52" s="346">
        <v>104.19512195121951</v>
      </c>
      <c r="O52" s="238">
        <v>99.070996168955901</v>
      </c>
      <c r="P52" s="238">
        <v>93.906653797054517</v>
      </c>
      <c r="Q52" s="238">
        <v>90.358964610461626</v>
      </c>
      <c r="R52" s="238">
        <v>92.938472229646649</v>
      </c>
      <c r="S52" s="1506" t="s">
        <v>79</v>
      </c>
      <c r="T52" s="195">
        <v>87.179205363521461</v>
      </c>
      <c r="U52" s="195">
        <v>98.664971392244112</v>
      </c>
      <c r="V52" s="195">
        <v>85.959490355119996</v>
      </c>
      <c r="W52" s="195">
        <v>69.802210458703399</v>
      </c>
      <c r="AC52" s="184"/>
      <c r="AD52" s="184"/>
    </row>
    <row r="53" spans="2:30" ht="15" customHeight="1">
      <c r="B53" s="271" t="s">
        <v>72</v>
      </c>
      <c r="C53" s="272">
        <v>77663</v>
      </c>
      <c r="D53" s="272">
        <v>83654</v>
      </c>
      <c r="E53" s="272">
        <v>85062</v>
      </c>
      <c r="F53" s="272">
        <v>73171</v>
      </c>
      <c r="G53" s="272">
        <v>86168</v>
      </c>
      <c r="H53" s="272">
        <v>101175</v>
      </c>
      <c r="I53" s="216"/>
      <c r="J53" s="216"/>
      <c r="L53" s="107" t="s">
        <v>72</v>
      </c>
      <c r="M53" s="107"/>
      <c r="N53" s="134">
        <v>232</v>
      </c>
      <c r="O53" s="134">
        <v>217.9016016299</v>
      </c>
      <c r="P53" s="134">
        <v>219.38537223277393</v>
      </c>
      <c r="Q53" s="134">
        <v>203.81459303614994</v>
      </c>
      <c r="R53" s="134">
        <v>203.4853263484257</v>
      </c>
      <c r="S53" s="159" t="s">
        <v>79</v>
      </c>
      <c r="T53" s="134">
        <v>223.34099027312197</v>
      </c>
      <c r="U53" s="134">
        <v>251.79431312489163</v>
      </c>
      <c r="V53" s="134">
        <v>226.00392918279891</v>
      </c>
      <c r="W53" s="134">
        <v>194.98923564198543</v>
      </c>
    </row>
    <row r="54" spans="2:30" ht="15" customHeight="1" thickBot="1">
      <c r="B54" s="61" t="s">
        <v>366</v>
      </c>
      <c r="C54" s="267" t="s">
        <v>79</v>
      </c>
      <c r="D54" s="53" t="s">
        <v>79</v>
      </c>
      <c r="E54" s="53">
        <v>135219</v>
      </c>
      <c r="F54" s="53">
        <v>183445</v>
      </c>
      <c r="G54" s="268">
        <v>86249</v>
      </c>
      <c r="H54" s="268">
        <v>86282</v>
      </c>
      <c r="I54" s="48"/>
      <c r="J54" s="48"/>
      <c r="L54" s="13" t="s">
        <v>581</v>
      </c>
    </row>
    <row r="55" spans="2:30" ht="15" customHeight="1">
      <c r="B55" s="13" t="s">
        <v>582</v>
      </c>
      <c r="C55" s="235"/>
      <c r="D55" s="117"/>
      <c r="E55" s="117"/>
      <c r="F55" s="117"/>
      <c r="G55" s="236"/>
      <c r="H55" s="236"/>
      <c r="I55" s="48"/>
      <c r="J55" s="48"/>
    </row>
    <row r="56" spans="2:30" ht="15" customHeight="1">
      <c r="B56" s="13"/>
      <c r="C56" s="235"/>
      <c r="D56" s="117"/>
      <c r="E56" s="117"/>
      <c r="F56" s="117"/>
      <c r="G56" s="236"/>
      <c r="H56" s="236"/>
      <c r="I56" s="48"/>
      <c r="J56" s="48"/>
    </row>
    <row r="57" spans="2:30" ht="15" customHeight="1">
      <c r="B57" s="13"/>
      <c r="C57" s="20"/>
      <c r="D57" s="20"/>
      <c r="E57" s="20"/>
      <c r="F57" s="20"/>
    </row>
    <row r="58" spans="2:30" ht="15" customHeight="1"/>
    <row r="59" spans="2:30" ht="15" customHeight="1"/>
    <row r="60" spans="2:30" ht="15" customHeight="1"/>
    <row r="61" spans="2:30" ht="15" customHeight="1"/>
    <row r="62" spans="2:30" ht="15" customHeight="1"/>
    <row r="63" spans="2:30" ht="15" customHeight="1"/>
    <row r="64" spans="2:30" ht="15" customHeight="1"/>
    <row r="65" ht="15" customHeight="1"/>
    <row r="66" ht="21.7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6" ht="12" customHeight="1"/>
    <row r="77" ht="9.75" customHeight="1"/>
    <row r="82" spans="1:2" ht="15.75">
      <c r="B82" s="105"/>
    </row>
    <row r="94" spans="1:2">
      <c r="A94" s="8"/>
    </row>
    <row r="96" spans="1:2" ht="18.75" customHeight="1"/>
    <row r="99" spans="2:17">
      <c r="G99" s="184"/>
    </row>
    <row r="100" spans="2:17">
      <c r="G100" s="184"/>
    </row>
    <row r="102" spans="2:17">
      <c r="B102" s="78"/>
      <c r="C102" s="79"/>
      <c r="D102" s="79"/>
      <c r="E102" s="79"/>
      <c r="F102" s="79"/>
      <c r="G102" s="79"/>
      <c r="H102" s="79"/>
      <c r="I102" s="79"/>
      <c r="J102" s="79"/>
      <c r="K102" s="79"/>
    </row>
    <row r="103" spans="2:17">
      <c r="B103" s="78"/>
      <c r="C103" s="79"/>
      <c r="D103" s="79"/>
      <c r="E103" s="79"/>
      <c r="F103" s="79"/>
      <c r="G103" s="79"/>
      <c r="H103" s="79"/>
      <c r="I103" s="79"/>
      <c r="J103" s="79"/>
      <c r="K103" s="79"/>
      <c r="P103" s="84"/>
      <c r="Q103" s="84"/>
    </row>
    <row r="104" spans="2:17">
      <c r="B104" s="78"/>
      <c r="C104" s="79"/>
      <c r="D104" s="79"/>
      <c r="E104" s="79"/>
      <c r="F104" s="79"/>
      <c r="G104" s="79"/>
      <c r="H104" s="79"/>
      <c r="I104" s="79"/>
      <c r="J104" s="79"/>
      <c r="K104" s="79"/>
      <c r="P104" s="84"/>
      <c r="Q104" s="84"/>
    </row>
    <row r="105" spans="2:17">
      <c r="B105" s="78"/>
      <c r="C105" s="79"/>
      <c r="D105" s="79"/>
      <c r="E105" s="79"/>
      <c r="F105" s="79"/>
      <c r="G105" s="79"/>
      <c r="H105" s="79"/>
      <c r="I105" s="79"/>
      <c r="J105" s="79"/>
      <c r="K105" s="79"/>
      <c r="P105" s="84"/>
      <c r="Q105" s="84"/>
    </row>
    <row r="106" spans="2:17">
      <c r="B106" s="78"/>
      <c r="C106" s="79"/>
      <c r="D106" s="79"/>
      <c r="E106" s="79"/>
      <c r="F106" s="79"/>
      <c r="G106" s="79"/>
      <c r="H106" s="79"/>
      <c r="I106" s="79"/>
      <c r="J106" s="79"/>
      <c r="K106" s="79"/>
      <c r="P106" s="84"/>
      <c r="Q106" s="84"/>
    </row>
    <row r="107" spans="2:17">
      <c r="B107" s="80"/>
      <c r="C107" s="81"/>
      <c r="D107" s="81"/>
      <c r="E107" s="81"/>
      <c r="F107" s="81"/>
      <c r="G107" s="81"/>
      <c r="H107" s="81"/>
      <c r="I107" s="81"/>
      <c r="J107" s="81"/>
      <c r="K107" s="81"/>
      <c r="P107" s="84"/>
      <c r="Q107" s="84"/>
    </row>
    <row r="108" spans="2:17"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P108" s="84"/>
      <c r="Q108" s="84"/>
    </row>
    <row r="109" spans="2:17"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P109" s="84"/>
      <c r="Q109" s="84"/>
    </row>
    <row r="110" spans="2:17"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P110" s="84"/>
      <c r="Q110" s="84"/>
    </row>
    <row r="111" spans="2:17">
      <c r="P111" s="84"/>
      <c r="Q111" s="84"/>
    </row>
  </sheetData>
  <mergeCells count="3">
    <mergeCell ref="N26:O26"/>
    <mergeCell ref="P26:S26"/>
    <mergeCell ref="P27:S27"/>
  </mergeCells>
  <hyperlinks>
    <hyperlink ref="B55" r:id="rId1"/>
    <hyperlink ref="L17" r:id="rId2" display="Source: Swedish Board of Agriculture, Horticultural Census 2017"/>
    <hyperlink ref="L39" r:id="rId3" display="Source: Swedish Board of Agriculture, Garden production 2020"/>
    <hyperlink ref="L54" r:id="rId4" location="h-Tabeller"/>
  </hyperlinks>
  <pageMargins left="0.7" right="0.7" top="0.78740157499999996" bottom="0.78740157499999996" header="0.3" footer="0.3"/>
  <pageSetup paperSize="9" orientation="portrait" r:id="rId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3:AA35"/>
  <sheetViews>
    <sheetView showGridLines="0" zoomScale="85" zoomScaleNormal="85" workbookViewId="0">
      <selection activeCell="L30" sqref="L30"/>
    </sheetView>
  </sheetViews>
  <sheetFormatPr baseColWidth="10" defaultColWidth="11.42578125" defaultRowHeight="15"/>
  <cols>
    <col min="1" max="1" width="6.42578125" style="114" customWidth="1"/>
    <col min="2" max="2" width="28.85546875" style="114" customWidth="1"/>
    <col min="3" max="13" width="8.7109375" style="114" customWidth="1"/>
    <col min="14" max="18" width="7.42578125" style="114" customWidth="1"/>
    <col min="19" max="19" width="44.7109375" style="114" customWidth="1"/>
    <col min="20" max="16384" width="11.42578125" style="114"/>
  </cols>
  <sheetData>
    <row r="3" spans="2:27" ht="15.75">
      <c r="B3" s="108" t="s">
        <v>312</v>
      </c>
    </row>
    <row r="4" spans="2:27" ht="15.75">
      <c r="B4" s="108"/>
    </row>
    <row r="5" spans="2:27" ht="15.75">
      <c r="B5" s="108" t="s">
        <v>76</v>
      </c>
    </row>
    <row r="6" spans="2:27">
      <c r="B6" s="98" t="s">
        <v>158</v>
      </c>
    </row>
    <row r="7" spans="2:27">
      <c r="B7" s="281"/>
      <c r="C7" s="159">
        <v>2021</v>
      </c>
      <c r="D7" s="159">
        <v>2020</v>
      </c>
      <c r="E7" s="159">
        <v>2019</v>
      </c>
      <c r="F7" s="159">
        <v>2018</v>
      </c>
      <c r="G7" s="159">
        <v>2017</v>
      </c>
      <c r="H7" s="159">
        <v>2016</v>
      </c>
      <c r="I7" s="159">
        <v>2015</v>
      </c>
      <c r="J7" s="159">
        <v>2014</v>
      </c>
      <c r="K7" s="159">
        <v>2013</v>
      </c>
      <c r="L7" s="159">
        <v>2012</v>
      </c>
      <c r="M7" s="159">
        <v>2011</v>
      </c>
    </row>
    <row r="8" spans="2:27" ht="15.75" thickBot="1">
      <c r="B8" s="106" t="s">
        <v>263</v>
      </c>
      <c r="C8" s="201">
        <v>718</v>
      </c>
      <c r="D8" s="72">
        <v>710</v>
      </c>
      <c r="E8" s="72">
        <v>701</v>
      </c>
      <c r="F8" s="72">
        <v>692</v>
      </c>
      <c r="G8" s="72">
        <v>674</v>
      </c>
      <c r="H8" s="72">
        <v>658</v>
      </c>
      <c r="I8" s="72">
        <v>647</v>
      </c>
      <c r="J8" s="72">
        <v>626</v>
      </c>
      <c r="K8" s="72">
        <v>656</v>
      </c>
      <c r="L8" s="72">
        <v>623</v>
      </c>
      <c r="M8" s="72">
        <v>533</v>
      </c>
    </row>
    <row r="9" spans="2:27" ht="15.75" thickBot="1">
      <c r="B9" s="106" t="s">
        <v>313</v>
      </c>
      <c r="C9" s="201">
        <v>113</v>
      </c>
      <c r="D9" s="72">
        <v>100</v>
      </c>
      <c r="E9" s="72">
        <v>65</v>
      </c>
      <c r="F9" s="72">
        <v>65</v>
      </c>
      <c r="G9" s="72">
        <v>63</v>
      </c>
      <c r="H9" s="72">
        <v>59</v>
      </c>
      <c r="I9" s="72">
        <v>72</v>
      </c>
      <c r="J9" s="72">
        <v>77</v>
      </c>
      <c r="K9" s="72">
        <v>99</v>
      </c>
      <c r="L9" s="72">
        <v>112</v>
      </c>
      <c r="M9" s="72">
        <v>103</v>
      </c>
    </row>
    <row r="10" spans="2:27" ht="15.75" thickBot="1">
      <c r="B10" s="106" t="s">
        <v>93</v>
      </c>
      <c r="C10" s="83">
        <v>313</v>
      </c>
      <c r="D10" s="72">
        <v>433</v>
      </c>
      <c r="E10" s="72">
        <v>415</v>
      </c>
      <c r="F10" s="72">
        <v>503</v>
      </c>
      <c r="G10" s="72">
        <v>517</v>
      </c>
      <c r="H10" s="72">
        <v>536</v>
      </c>
      <c r="I10" s="72">
        <v>519</v>
      </c>
      <c r="J10" s="72">
        <v>462</v>
      </c>
      <c r="K10" s="72">
        <v>478</v>
      </c>
      <c r="L10" s="72">
        <v>488</v>
      </c>
      <c r="M10" s="72">
        <v>525</v>
      </c>
    </row>
    <row r="11" spans="2:27" ht="15.75" thickBot="1">
      <c r="B11" s="106" t="s">
        <v>386</v>
      </c>
      <c r="C11" s="83">
        <v>459</v>
      </c>
      <c r="D11" s="72">
        <v>419</v>
      </c>
      <c r="E11" s="72">
        <v>428</v>
      </c>
      <c r="F11" s="72">
        <v>442</v>
      </c>
      <c r="G11" s="72">
        <v>422</v>
      </c>
      <c r="H11" s="72">
        <v>374</v>
      </c>
      <c r="I11" s="72">
        <v>354</v>
      </c>
      <c r="J11" s="72">
        <v>376</v>
      </c>
      <c r="K11" s="72">
        <v>379</v>
      </c>
      <c r="L11" s="72">
        <v>385</v>
      </c>
      <c r="M11" s="72">
        <v>323</v>
      </c>
    </row>
    <row r="12" spans="2:27" ht="22.5">
      <c r="B12" s="122" t="s">
        <v>314</v>
      </c>
      <c r="C12" s="123">
        <v>126</v>
      </c>
      <c r="D12" s="70">
        <v>118</v>
      </c>
      <c r="E12" s="70">
        <v>119</v>
      </c>
      <c r="F12" s="70">
        <v>160</v>
      </c>
      <c r="G12" s="70">
        <v>166</v>
      </c>
      <c r="H12" s="70">
        <v>183</v>
      </c>
      <c r="I12" s="70">
        <v>190</v>
      </c>
      <c r="J12" s="70">
        <v>198</v>
      </c>
      <c r="K12" s="70">
        <v>176</v>
      </c>
      <c r="L12" s="70">
        <v>198</v>
      </c>
      <c r="M12" s="70">
        <v>195</v>
      </c>
    </row>
    <row r="13" spans="2:27">
      <c r="B13" s="107" t="s">
        <v>4</v>
      </c>
      <c r="C13" s="90">
        <v>1729</v>
      </c>
      <c r="D13" s="90">
        <v>1780</v>
      </c>
      <c r="E13" s="90">
        <v>1728</v>
      </c>
      <c r="F13" s="90">
        <v>1862</v>
      </c>
      <c r="G13" s="90">
        <v>1842</v>
      </c>
      <c r="H13" s="90">
        <v>1810</v>
      </c>
      <c r="I13" s="90">
        <v>1782</v>
      </c>
      <c r="J13" s="90">
        <v>1739</v>
      </c>
      <c r="K13" s="90">
        <v>1788</v>
      </c>
      <c r="L13" s="90">
        <v>1806</v>
      </c>
      <c r="M13" s="90">
        <v>1679</v>
      </c>
    </row>
    <row r="14" spans="2:27" ht="15.75">
      <c r="B14" s="309" t="s">
        <v>373</v>
      </c>
      <c r="S14" s="108" t="s">
        <v>90</v>
      </c>
    </row>
    <row r="15" spans="2:27">
      <c r="B15" s="155"/>
      <c r="O15" s="86"/>
      <c r="P15" s="86"/>
      <c r="S15" s="98" t="s">
        <v>97</v>
      </c>
    </row>
    <row r="16" spans="2:27">
      <c r="S16" s="281"/>
      <c r="T16" s="159" t="s">
        <v>2147</v>
      </c>
      <c r="U16" s="159" t="s">
        <v>1058</v>
      </c>
      <c r="V16" s="159" t="s">
        <v>2248</v>
      </c>
      <c r="W16" s="159" t="s">
        <v>2249</v>
      </c>
      <c r="X16" s="159">
        <v>2017</v>
      </c>
      <c r="Y16" s="159">
        <v>2016</v>
      </c>
      <c r="Z16" s="159">
        <v>2015</v>
      </c>
      <c r="AA16" s="159">
        <v>2014</v>
      </c>
    </row>
    <row r="17" spans="4:27" ht="15" customHeight="1" thickBot="1">
      <c r="I17" s="210"/>
      <c r="S17" s="106" t="s">
        <v>315</v>
      </c>
      <c r="T17" s="1508">
        <v>32.161975248402179</v>
      </c>
      <c r="U17" s="1424">
        <v>32.49041388725599</v>
      </c>
      <c r="V17" s="1424">
        <v>32.934694611156438</v>
      </c>
      <c r="W17" s="1424">
        <v>33.470464254497131</v>
      </c>
      <c r="X17" s="1505">
        <v>34</v>
      </c>
      <c r="Y17" s="72">
        <v>35</v>
      </c>
      <c r="Z17" s="72">
        <v>34</v>
      </c>
      <c r="AA17" s="72">
        <v>36</v>
      </c>
    </row>
    <row r="18" spans="4:27" ht="15" customHeight="1" thickBot="1">
      <c r="S18" s="106" t="s">
        <v>316</v>
      </c>
      <c r="T18" s="1508">
        <v>565.75843266695972</v>
      </c>
      <c r="U18" s="1424">
        <v>571.53596741443869</v>
      </c>
      <c r="V18" s="1424">
        <v>579.35126992856351</v>
      </c>
      <c r="W18" s="1424">
        <v>588.7759458493008</v>
      </c>
      <c r="X18" s="1505">
        <v>624</v>
      </c>
      <c r="Y18" s="72">
        <v>611</v>
      </c>
      <c r="Z18" s="72">
        <v>603</v>
      </c>
      <c r="AA18" s="72">
        <v>606</v>
      </c>
    </row>
    <row r="19" spans="4:27" ht="15" customHeight="1" thickBot="1">
      <c r="S19" s="106" t="s">
        <v>317</v>
      </c>
      <c r="T19" s="1466">
        <v>189.30572423676176</v>
      </c>
      <c r="U19" s="193">
        <v>191.23891751594778</v>
      </c>
      <c r="V19" s="193">
        <v>193.8539585248667</v>
      </c>
      <c r="W19" s="193">
        <v>197.00750427488151</v>
      </c>
      <c r="X19" s="181">
        <v>203</v>
      </c>
      <c r="Y19" s="72">
        <v>204</v>
      </c>
      <c r="Z19" s="72">
        <v>206</v>
      </c>
      <c r="AA19" s="72">
        <v>205</v>
      </c>
    </row>
    <row r="20" spans="4:27" ht="15" customHeight="1" thickBot="1">
      <c r="S20" s="122" t="s">
        <v>318</v>
      </c>
      <c r="T20" s="1466">
        <v>173.60772049668881</v>
      </c>
      <c r="U20" s="193">
        <v>175.38060549439362</v>
      </c>
      <c r="V20" s="193">
        <v>177.77879662355343</v>
      </c>
      <c r="W20" s="193">
        <v>180.67083748153283</v>
      </c>
      <c r="X20" s="181">
        <v>192</v>
      </c>
      <c r="Y20" s="70">
        <v>187</v>
      </c>
      <c r="Z20" s="70">
        <v>182</v>
      </c>
      <c r="AA20" s="70">
        <v>189</v>
      </c>
    </row>
    <row r="21" spans="4:27" ht="15" customHeight="1">
      <c r="S21" s="122" t="s">
        <v>319</v>
      </c>
      <c r="T21" s="134">
        <v>326.89862713167503</v>
      </c>
      <c r="U21" s="162">
        <v>330.23692147799761</v>
      </c>
      <c r="V21" s="162">
        <v>334.75265030318343</v>
      </c>
      <c r="W21" s="162">
        <v>340.19828476792605</v>
      </c>
      <c r="X21" s="1507">
        <v>345</v>
      </c>
      <c r="Y21" s="70">
        <v>347</v>
      </c>
      <c r="Z21" s="70">
        <v>355</v>
      </c>
      <c r="AA21" s="70">
        <v>366</v>
      </c>
    </row>
    <row r="22" spans="4:27">
      <c r="S22" s="213" t="s">
        <v>2250</v>
      </c>
    </row>
    <row r="23" spans="4:27">
      <c r="S23" s="71" t="s">
        <v>360</v>
      </c>
    </row>
    <row r="28" spans="4:27">
      <c r="J28" s="1373"/>
      <c r="K28" s="1373"/>
    </row>
    <row r="30" spans="4:27">
      <c r="D30" s="184"/>
      <c r="E30" s="184"/>
      <c r="F30" s="184"/>
      <c r="G30" s="184"/>
      <c r="H30" s="84"/>
      <c r="I30" s="84"/>
      <c r="J30" s="84"/>
      <c r="K30" s="84"/>
      <c r="M30" s="84"/>
    </row>
    <row r="31" spans="4:27">
      <c r="D31" s="184"/>
      <c r="E31" s="184"/>
      <c r="F31" s="184"/>
      <c r="G31" s="184"/>
      <c r="H31" s="84"/>
      <c r="I31" s="84"/>
      <c r="J31" s="84"/>
      <c r="K31" s="84"/>
      <c r="M31" s="84"/>
    </row>
    <row r="32" spans="4:27">
      <c r="D32" s="184"/>
      <c r="E32" s="184"/>
      <c r="F32" s="184"/>
      <c r="G32" s="184"/>
      <c r="H32" s="84"/>
      <c r="I32" s="84"/>
      <c r="J32" s="84"/>
      <c r="K32" s="84"/>
      <c r="M32" s="84"/>
    </row>
    <row r="33" spans="4:13">
      <c r="D33" s="184"/>
      <c r="E33" s="184"/>
      <c r="F33" s="184"/>
      <c r="G33" s="184"/>
      <c r="H33" s="84"/>
      <c r="I33" s="84"/>
      <c r="J33" s="84"/>
      <c r="K33" s="84"/>
      <c r="M33" s="84"/>
    </row>
    <row r="34" spans="4:13">
      <c r="D34" s="184"/>
      <c r="E34" s="184"/>
      <c r="F34" s="184"/>
      <c r="G34" s="184"/>
      <c r="H34" s="84"/>
      <c r="I34" s="84"/>
      <c r="J34" s="84"/>
      <c r="K34" s="84"/>
      <c r="M34" s="84"/>
    </row>
    <row r="35" spans="4:13">
      <c r="D35" s="84"/>
      <c r="E35" s="84"/>
      <c r="F35" s="84"/>
      <c r="G35" s="84"/>
      <c r="H35" s="84"/>
      <c r="I35" s="84"/>
      <c r="J35" s="84"/>
      <c r="K35" s="84"/>
    </row>
  </sheetData>
  <hyperlinks>
    <hyperlink ref="B14" r:id="rId1"/>
    <hyperlink ref="S23" r:id="rId2"/>
  </hyperlinks>
  <pageMargins left="0.7" right="0.7" top="0.78740157499999996" bottom="0.78740157499999996" header="0.3" footer="0.3"/>
  <pageSetup paperSize="9" orientation="portrait"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1:P30"/>
  <sheetViews>
    <sheetView showGridLines="0" zoomScaleNormal="100" workbookViewId="0">
      <selection activeCell="I27" sqref="I27"/>
    </sheetView>
  </sheetViews>
  <sheetFormatPr baseColWidth="10" defaultColWidth="11.42578125" defaultRowHeight="15"/>
  <cols>
    <col min="1" max="1" width="7.7109375" style="114" customWidth="1"/>
    <col min="2" max="2" width="23.7109375" style="114" customWidth="1"/>
    <col min="3" max="4" width="11.42578125" style="114" customWidth="1"/>
    <col min="5" max="16384" width="11.42578125" style="114"/>
  </cols>
  <sheetData>
    <row r="1" spans="2:16" ht="15" customHeight="1"/>
    <row r="2" spans="2:16" ht="15" customHeight="1"/>
    <row r="3" spans="2:16" ht="15" customHeight="1">
      <c r="B3" s="108" t="s">
        <v>320</v>
      </c>
    </row>
    <row r="4" spans="2:16" ht="15" customHeight="1"/>
    <row r="5" spans="2:16" ht="15" customHeight="1"/>
    <row r="6" spans="2:16" ht="15" customHeight="1">
      <c r="B6" s="105" t="s">
        <v>155</v>
      </c>
      <c r="C6" s="203"/>
    </row>
    <row r="7" spans="2:16" ht="15" customHeight="1">
      <c r="B7" s="116" t="s">
        <v>321</v>
      </c>
      <c r="C7" s="203"/>
    </row>
    <row r="8" spans="2:16" ht="15" customHeight="1">
      <c r="B8" s="107"/>
      <c r="C8" s="159">
        <v>2021</v>
      </c>
      <c r="D8" s="159">
        <v>2020</v>
      </c>
      <c r="E8" s="159">
        <v>2019</v>
      </c>
      <c r="F8" s="159">
        <v>2018</v>
      </c>
      <c r="G8" s="159">
        <v>2017</v>
      </c>
      <c r="H8" s="159">
        <v>2016</v>
      </c>
      <c r="I8" s="159">
        <v>2015</v>
      </c>
      <c r="J8" s="159">
        <v>2014</v>
      </c>
      <c r="K8" s="159">
        <v>2013</v>
      </c>
      <c r="L8" s="186"/>
      <c r="M8" s="186"/>
    </row>
    <row r="9" spans="2:16" ht="15" customHeight="1" thickBot="1">
      <c r="B9" s="106" t="s">
        <v>479</v>
      </c>
      <c r="C9" s="346">
        <v>3039.36</v>
      </c>
      <c r="D9" s="199">
        <v>3308</v>
      </c>
      <c r="E9" s="199">
        <v>3443</v>
      </c>
      <c r="F9" s="199">
        <v>3461</v>
      </c>
      <c r="G9" s="199">
        <v>3413</v>
      </c>
      <c r="H9" s="199">
        <v>3482</v>
      </c>
      <c r="I9" s="199">
        <v>3570</v>
      </c>
      <c r="J9" s="199">
        <v>3537</v>
      </c>
      <c r="K9" s="199">
        <v>3472</v>
      </c>
    </row>
    <row r="10" spans="2:16" ht="15" customHeight="1" thickBot="1">
      <c r="B10" s="106" t="s">
        <v>322</v>
      </c>
      <c r="C10" s="346">
        <v>23724</v>
      </c>
      <c r="D10" s="199">
        <v>32136</v>
      </c>
      <c r="E10" s="199">
        <v>36935</v>
      </c>
      <c r="F10" s="199">
        <v>48147</v>
      </c>
      <c r="G10" s="199">
        <v>46015</v>
      </c>
      <c r="H10" s="199">
        <v>47226</v>
      </c>
      <c r="I10" s="199">
        <v>50084</v>
      </c>
      <c r="J10" s="199">
        <v>48749</v>
      </c>
      <c r="K10" s="199">
        <v>47812</v>
      </c>
    </row>
    <row r="11" spans="2:16" ht="15" customHeight="1">
      <c r="B11" s="280" t="s">
        <v>2403</v>
      </c>
    </row>
    <row r="12" spans="2:16" ht="15" customHeight="1">
      <c r="B12" s="109"/>
    </row>
    <row r="13" spans="2:16" ht="15" customHeight="1">
      <c r="B13" s="105" t="s">
        <v>155</v>
      </c>
      <c r="M13" s="246"/>
      <c r="N13" s="246"/>
    </row>
    <row r="14" spans="2:16" ht="15" customHeight="1">
      <c r="B14" s="116" t="s">
        <v>66</v>
      </c>
      <c r="M14" s="246"/>
      <c r="N14" s="246"/>
      <c r="O14" s="246"/>
      <c r="P14" s="246"/>
    </row>
    <row r="15" spans="2:16" ht="15" customHeight="1">
      <c r="B15" s="159"/>
      <c r="C15" s="159" t="s">
        <v>410</v>
      </c>
      <c r="D15" s="159">
        <v>2008</v>
      </c>
      <c r="E15" s="159">
        <v>2003</v>
      </c>
    </row>
    <row r="16" spans="2:16" ht="15" customHeight="1" thickBot="1">
      <c r="B16" s="106" t="s">
        <v>141</v>
      </c>
      <c r="C16" s="346">
        <v>5286</v>
      </c>
      <c r="D16" s="199">
        <v>3066</v>
      </c>
      <c r="E16" s="199">
        <v>2864</v>
      </c>
    </row>
    <row r="17" spans="2:5" ht="15" customHeight="1" thickBot="1">
      <c r="B17" s="106" t="s">
        <v>323</v>
      </c>
      <c r="C17" s="346">
        <v>1910</v>
      </c>
      <c r="D17" s="199">
        <v>3263</v>
      </c>
      <c r="E17" s="199">
        <v>2516</v>
      </c>
    </row>
    <row r="18" spans="2:5" ht="15" customHeight="1" thickBot="1">
      <c r="B18" s="106" t="s">
        <v>324</v>
      </c>
      <c r="C18" s="346">
        <v>526</v>
      </c>
      <c r="D18" s="199">
        <v>2143</v>
      </c>
      <c r="E18" s="199">
        <v>1595</v>
      </c>
    </row>
    <row r="19" spans="2:5" ht="15" customHeight="1" thickBot="1">
      <c r="B19" s="106" t="s">
        <v>236</v>
      </c>
      <c r="C19" s="346">
        <v>1645</v>
      </c>
      <c r="D19" s="199">
        <v>1172</v>
      </c>
      <c r="E19" s="199">
        <v>1244</v>
      </c>
    </row>
    <row r="20" spans="2:5" ht="15" customHeight="1" thickBot="1">
      <c r="B20" s="106" t="s">
        <v>369</v>
      </c>
      <c r="C20" s="346">
        <v>1087</v>
      </c>
      <c r="D20" s="199">
        <v>1068</v>
      </c>
      <c r="E20" s="199">
        <v>1074</v>
      </c>
    </row>
    <row r="21" spans="2:5" ht="15" customHeight="1" thickBot="1">
      <c r="B21" s="106" t="s">
        <v>134</v>
      </c>
      <c r="C21" s="346">
        <v>1002</v>
      </c>
      <c r="D21" s="199">
        <v>439</v>
      </c>
      <c r="E21" s="199">
        <v>826</v>
      </c>
    </row>
    <row r="22" spans="2:5" ht="15" customHeight="1" thickBot="1">
      <c r="B22" s="106" t="s">
        <v>136</v>
      </c>
      <c r="C22" s="346">
        <v>440</v>
      </c>
      <c r="D22" s="199">
        <v>2199</v>
      </c>
      <c r="E22" s="199">
        <v>504</v>
      </c>
    </row>
    <row r="23" spans="2:5" ht="15" customHeight="1" thickBot="1">
      <c r="B23" s="106" t="s">
        <v>370</v>
      </c>
      <c r="C23" s="346">
        <v>255</v>
      </c>
      <c r="D23" s="199">
        <v>356</v>
      </c>
      <c r="E23" s="199">
        <v>342</v>
      </c>
    </row>
    <row r="24" spans="2:5" ht="15" customHeight="1" thickBot="1">
      <c r="B24" s="106" t="s">
        <v>209</v>
      </c>
      <c r="C24" s="346">
        <v>173</v>
      </c>
      <c r="D24" s="199" t="s">
        <v>251</v>
      </c>
      <c r="E24" s="199">
        <v>164</v>
      </c>
    </row>
    <row r="25" spans="2:5" ht="15" customHeight="1" thickBot="1">
      <c r="B25" s="106" t="s">
        <v>325</v>
      </c>
      <c r="C25" s="346">
        <v>1719</v>
      </c>
      <c r="D25" s="199">
        <v>1275</v>
      </c>
      <c r="E25" s="199">
        <v>753</v>
      </c>
    </row>
    <row r="26" spans="2:5" ht="15" customHeight="1" thickBot="1">
      <c r="B26" s="106" t="s">
        <v>326</v>
      </c>
      <c r="C26" s="346">
        <v>451</v>
      </c>
      <c r="D26" s="199" t="s">
        <v>79</v>
      </c>
      <c r="E26" s="199" t="s">
        <v>79</v>
      </c>
    </row>
    <row r="27" spans="2:5" ht="15" customHeight="1" thickBot="1">
      <c r="B27" s="106" t="s">
        <v>327</v>
      </c>
      <c r="C27" s="346">
        <v>202</v>
      </c>
      <c r="D27" s="199" t="s">
        <v>79</v>
      </c>
      <c r="E27" s="199" t="s">
        <v>79</v>
      </c>
    </row>
    <row r="28" spans="2:5" ht="15" customHeight="1" thickBot="1">
      <c r="B28" s="106" t="s">
        <v>90</v>
      </c>
      <c r="C28" s="346">
        <v>1538</v>
      </c>
      <c r="D28" s="199" t="s">
        <v>251</v>
      </c>
      <c r="E28" s="199">
        <v>1559</v>
      </c>
    </row>
    <row r="29" spans="2:5">
      <c r="B29" s="115" t="s">
        <v>451</v>
      </c>
    </row>
    <row r="30" spans="2:5">
      <c r="B30" s="115" t="s">
        <v>328</v>
      </c>
    </row>
  </sheetData>
  <hyperlinks>
    <hyperlink ref="B11" r:id="rId1" display="Source: Office of Agricultural Economics, 2020"/>
  </hyperlinks>
  <pageMargins left="0.7" right="0.7" top="0.78740157499999996" bottom="0.78740157499999996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2:B95"/>
  <sheetViews>
    <sheetView zoomScale="55" zoomScaleNormal="55" workbookViewId="0">
      <selection activeCell="X135" sqref="X135"/>
    </sheetView>
  </sheetViews>
  <sheetFormatPr baseColWidth="10" defaultRowHeight="15"/>
  <sheetData>
    <row r="2" spans="2:2">
      <c r="B2" t="s">
        <v>1899</v>
      </c>
    </row>
    <row r="47" spans="2:2">
      <c r="B47" t="s">
        <v>1900</v>
      </c>
    </row>
    <row r="95" spans="2:2">
      <c r="B95" t="s">
        <v>1901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3:Q226"/>
  <sheetViews>
    <sheetView zoomScaleNormal="100" workbookViewId="0">
      <selection activeCell="K14" sqref="K14"/>
    </sheetView>
  </sheetViews>
  <sheetFormatPr baseColWidth="10" defaultColWidth="10.85546875" defaultRowHeight="15"/>
  <cols>
    <col min="1" max="1" width="10.85546875" style="114"/>
    <col min="2" max="2" width="24.5703125" style="114" customWidth="1"/>
    <col min="3" max="3" width="10.85546875" style="114"/>
    <col min="4" max="4" width="22.5703125" style="114" customWidth="1"/>
    <col min="5" max="5" width="18" style="114" customWidth="1"/>
    <col min="6" max="16384" width="10.85546875" style="114"/>
  </cols>
  <sheetData>
    <row r="3" spans="2:4" ht="15.75">
      <c r="B3" s="105" t="s">
        <v>1625</v>
      </c>
    </row>
    <row r="4" spans="2:4" ht="15.75">
      <c r="B4" s="105"/>
    </row>
    <row r="5" spans="2:4" ht="15.75">
      <c r="B5" s="105"/>
    </row>
    <row r="6" spans="2:4" ht="15.75">
      <c r="B6" s="105" t="s">
        <v>1979</v>
      </c>
    </row>
    <row r="7" spans="2:4" ht="15.75">
      <c r="B7" s="105"/>
    </row>
    <row r="8" spans="2:4" ht="15" customHeight="1">
      <c r="B8" s="16" t="s">
        <v>613</v>
      </c>
      <c r="C8" s="385">
        <v>85</v>
      </c>
      <c r="D8" s="386" t="s">
        <v>614</v>
      </c>
    </row>
    <row r="9" spans="2:4">
      <c r="B9" s="16" t="s">
        <v>615</v>
      </c>
      <c r="C9" s="393">
        <v>785400</v>
      </c>
      <c r="D9" s="386" t="s">
        <v>616</v>
      </c>
    </row>
    <row r="10" spans="2:4">
      <c r="B10" s="489" t="s">
        <v>617</v>
      </c>
      <c r="C10" s="393">
        <v>110</v>
      </c>
      <c r="D10" s="386" t="s">
        <v>618</v>
      </c>
    </row>
    <row r="11" spans="2:4" ht="15" customHeight="1">
      <c r="B11" s="391"/>
      <c r="C11" s="392"/>
      <c r="D11" s="386"/>
    </row>
    <row r="12" spans="2:4">
      <c r="B12" s="16" t="s">
        <v>619</v>
      </c>
      <c r="C12" s="393">
        <v>836</v>
      </c>
      <c r="D12" s="386" t="s">
        <v>620</v>
      </c>
    </row>
    <row r="13" spans="2:4" ht="15" customHeight="1">
      <c r="B13" s="391" t="s">
        <v>621</v>
      </c>
      <c r="C13" s="392">
        <v>9830</v>
      </c>
      <c r="D13" s="386" t="s">
        <v>622</v>
      </c>
    </row>
    <row r="14" spans="2:4">
      <c r="B14" s="16" t="s">
        <v>623</v>
      </c>
      <c r="C14" s="393">
        <v>2553</v>
      </c>
      <c r="D14" s="386" t="s">
        <v>620</v>
      </c>
    </row>
    <row r="15" spans="2:4">
      <c r="B15" s="391" t="s">
        <v>681</v>
      </c>
      <c r="C15" s="392"/>
      <c r="D15" s="386"/>
    </row>
    <row r="16" spans="2:4">
      <c r="B16" s="391" t="s">
        <v>621</v>
      </c>
      <c r="C16" s="392">
        <v>30020</v>
      </c>
      <c r="D16" s="386" t="s">
        <v>625</v>
      </c>
    </row>
    <row r="17" spans="2:13" ht="15" customHeight="1">
      <c r="B17" s="396"/>
      <c r="C17" s="392"/>
      <c r="D17" s="386"/>
    </row>
    <row r="18" spans="2:13">
      <c r="B18" s="489" t="s">
        <v>626</v>
      </c>
      <c r="C18" s="385">
        <v>11</v>
      </c>
      <c r="D18" s="386" t="s">
        <v>627</v>
      </c>
    </row>
    <row r="19" spans="2:13">
      <c r="B19" s="16" t="s">
        <v>628</v>
      </c>
      <c r="C19" s="385">
        <v>10.1</v>
      </c>
      <c r="D19" s="386" t="s">
        <v>629</v>
      </c>
    </row>
    <row r="20" spans="2:13">
      <c r="B20" s="396"/>
      <c r="C20" s="392"/>
      <c r="D20" s="392"/>
      <c r="E20" s="386"/>
    </row>
    <row r="21" spans="2:13">
      <c r="B21" s="397" t="s">
        <v>682</v>
      </c>
      <c r="C21" s="398"/>
      <c r="D21" s="398"/>
      <c r="E21" s="398"/>
    </row>
    <row r="22" spans="2:13">
      <c r="B22" s="399" t="s">
        <v>1987</v>
      </c>
      <c r="C22" s="400"/>
      <c r="D22" s="400"/>
      <c r="E22" s="401"/>
    </row>
    <row r="25" spans="2:13" ht="15.75">
      <c r="B25" s="190" t="s">
        <v>76</v>
      </c>
    </row>
    <row r="26" spans="2:13">
      <c r="B26" s="116" t="s">
        <v>1626</v>
      </c>
    </row>
    <row r="27" spans="2:13">
      <c r="B27" s="1130"/>
      <c r="C27" s="1131">
        <v>2021</v>
      </c>
      <c r="D27" s="1131">
        <v>2020</v>
      </c>
      <c r="E27" s="1131">
        <v>2019</v>
      </c>
      <c r="F27" s="1131">
        <v>2018</v>
      </c>
      <c r="G27" s="1131">
        <v>2017</v>
      </c>
      <c r="H27" s="1131">
        <v>2016</v>
      </c>
      <c r="I27" s="1131">
        <v>2015</v>
      </c>
      <c r="J27" s="1131">
        <v>2014</v>
      </c>
      <c r="K27" s="1131">
        <v>2013</v>
      </c>
      <c r="L27" s="1131">
        <v>2012</v>
      </c>
      <c r="M27" s="1131">
        <v>2011</v>
      </c>
    </row>
    <row r="28" spans="2:13">
      <c r="B28" s="1132" t="s">
        <v>73</v>
      </c>
      <c r="C28" s="1133">
        <v>1265</v>
      </c>
      <c r="D28" s="1134">
        <v>1219</v>
      </c>
      <c r="E28" s="1134">
        <v>1237</v>
      </c>
      <c r="F28" s="1134">
        <v>1192</v>
      </c>
      <c r="G28" s="1134">
        <v>1172</v>
      </c>
      <c r="H28" s="1134">
        <v>1201</v>
      </c>
      <c r="I28" s="1134">
        <v>1183</v>
      </c>
      <c r="J28" s="1134">
        <v>1137</v>
      </c>
      <c r="K28" s="1134">
        <v>1082</v>
      </c>
      <c r="L28" s="1134">
        <v>1178</v>
      </c>
      <c r="M28" s="1135">
        <v>1142</v>
      </c>
    </row>
    <row r="29" spans="2:13">
      <c r="B29" s="1136" t="s">
        <v>1627</v>
      </c>
      <c r="C29" s="1133">
        <v>179</v>
      </c>
      <c r="D29" s="1137">
        <v>171</v>
      </c>
      <c r="E29" s="1137">
        <v>199</v>
      </c>
      <c r="F29" s="1137">
        <v>208</v>
      </c>
      <c r="G29" s="1137">
        <v>165</v>
      </c>
      <c r="H29" s="1137">
        <v>131</v>
      </c>
      <c r="I29" s="1137">
        <v>147</v>
      </c>
      <c r="J29" s="1137">
        <v>108</v>
      </c>
      <c r="K29" s="1137">
        <v>110</v>
      </c>
      <c r="L29" s="1137" t="s">
        <v>79</v>
      </c>
      <c r="M29" s="1135" t="s">
        <v>79</v>
      </c>
    </row>
    <row r="30" spans="2:13">
      <c r="B30" s="1136" t="s">
        <v>1628</v>
      </c>
      <c r="C30" s="1133">
        <v>4034</v>
      </c>
      <c r="D30" s="1137">
        <v>3974</v>
      </c>
      <c r="E30" s="1137">
        <v>3770</v>
      </c>
      <c r="F30" s="1137">
        <v>3731</v>
      </c>
      <c r="G30" s="1137">
        <v>3626</v>
      </c>
      <c r="H30" s="1137">
        <v>3487</v>
      </c>
      <c r="I30" s="1137">
        <v>3229</v>
      </c>
      <c r="J30" s="1137">
        <v>3600</v>
      </c>
      <c r="K30" s="1137">
        <v>3242</v>
      </c>
      <c r="L30" s="1137" t="s">
        <v>79</v>
      </c>
      <c r="M30" s="1135" t="s">
        <v>79</v>
      </c>
    </row>
    <row r="31" spans="2:13">
      <c r="B31" s="1138" t="s">
        <v>1629</v>
      </c>
      <c r="C31" s="1139">
        <v>51</v>
      </c>
      <c r="D31" s="1140">
        <v>49</v>
      </c>
      <c r="E31" s="1140">
        <v>41</v>
      </c>
      <c r="F31" s="1140">
        <v>49</v>
      </c>
      <c r="G31" s="1140">
        <v>43</v>
      </c>
      <c r="H31" s="1140">
        <v>60</v>
      </c>
      <c r="I31" s="1140">
        <v>61</v>
      </c>
      <c r="J31" s="1140">
        <v>57</v>
      </c>
      <c r="K31" s="1140">
        <v>55</v>
      </c>
      <c r="L31" s="1140" t="s">
        <v>79</v>
      </c>
      <c r="M31" s="1141" t="s">
        <v>79</v>
      </c>
    </row>
    <row r="32" spans="2:13">
      <c r="B32" s="174" t="s">
        <v>72</v>
      </c>
      <c r="C32" s="90">
        <v>5529</v>
      </c>
      <c r="D32" s="90">
        <v>5413</v>
      </c>
      <c r="E32" s="90">
        <v>5247</v>
      </c>
      <c r="F32" s="90">
        <v>5180</v>
      </c>
      <c r="G32" s="90">
        <v>5009</v>
      </c>
      <c r="H32" s="90">
        <v>4880</v>
      </c>
      <c r="I32" s="90">
        <v>4620</v>
      </c>
      <c r="J32" s="90">
        <v>4902</v>
      </c>
      <c r="K32" s="90">
        <v>4789.5419999999995</v>
      </c>
      <c r="L32" s="90">
        <v>4789.5419999999995</v>
      </c>
      <c r="M32" s="90">
        <v>4219.835</v>
      </c>
    </row>
    <row r="33" spans="2:13">
      <c r="B33" s="49" t="s">
        <v>2054</v>
      </c>
    </row>
    <row r="34" spans="2:13">
      <c r="C34" s="27"/>
      <c r="D34" s="27"/>
    </row>
    <row r="35" spans="2:13" ht="15.75">
      <c r="B35" s="190" t="s">
        <v>76</v>
      </c>
    </row>
    <row r="36" spans="2:13">
      <c r="B36" s="116" t="s">
        <v>1630</v>
      </c>
    </row>
    <row r="37" spans="2:13">
      <c r="B37" s="107"/>
      <c r="C37" s="1775" t="s">
        <v>1606</v>
      </c>
      <c r="D37" s="1775"/>
      <c r="E37" s="1775"/>
      <c r="F37" s="1775"/>
      <c r="G37" s="1775"/>
      <c r="H37" s="1775"/>
      <c r="I37" s="1775"/>
      <c r="J37" s="1775"/>
      <c r="K37" s="1775"/>
      <c r="L37" s="1775"/>
      <c r="M37" s="1775"/>
    </row>
    <row r="38" spans="2:13">
      <c r="B38" s="136"/>
      <c r="C38" s="370">
        <v>2021</v>
      </c>
      <c r="D38" s="370">
        <v>2020</v>
      </c>
      <c r="E38" s="370">
        <v>2019</v>
      </c>
      <c r="F38" s="370">
        <v>2018</v>
      </c>
      <c r="G38" s="370">
        <v>2017</v>
      </c>
      <c r="H38" s="370">
        <v>2016</v>
      </c>
      <c r="I38" s="370">
        <v>2015</v>
      </c>
      <c r="J38" s="370">
        <v>2014</v>
      </c>
      <c r="K38" s="370">
        <v>2013</v>
      </c>
      <c r="L38" s="370">
        <v>2012</v>
      </c>
      <c r="M38" s="1398">
        <v>2011</v>
      </c>
    </row>
    <row r="39" spans="2:13">
      <c r="B39" s="1132" t="s">
        <v>155</v>
      </c>
      <c r="C39" s="1133">
        <v>1065</v>
      </c>
      <c r="D39" s="1134">
        <v>1012</v>
      </c>
      <c r="E39" s="1134">
        <v>1092</v>
      </c>
      <c r="F39" s="1134">
        <v>1056.0999999999999</v>
      </c>
      <c r="G39" s="1134">
        <v>1050.5999999999999</v>
      </c>
      <c r="H39" s="1134">
        <v>1041.2</v>
      </c>
      <c r="I39" s="1134">
        <v>1036.0999999999999</v>
      </c>
      <c r="J39" s="1134">
        <v>1025.5</v>
      </c>
      <c r="K39" s="1134">
        <v>1025.9000000000001</v>
      </c>
      <c r="L39" s="1134">
        <v>1077.2</v>
      </c>
      <c r="M39" s="1134">
        <v>1044.2</v>
      </c>
    </row>
    <row r="40" spans="2:13">
      <c r="B40" s="1136" t="s">
        <v>1627</v>
      </c>
      <c r="C40" s="1133">
        <v>54</v>
      </c>
      <c r="D40" s="1137">
        <v>48</v>
      </c>
      <c r="E40" s="1137">
        <v>52</v>
      </c>
      <c r="F40" s="1137">
        <v>60</v>
      </c>
      <c r="G40" s="1137">
        <v>56</v>
      </c>
      <c r="H40" s="1137">
        <v>38.200000000000003</v>
      </c>
      <c r="I40" s="1137">
        <v>40.799999999999997</v>
      </c>
      <c r="J40" s="1137">
        <v>41.4</v>
      </c>
      <c r="K40" s="1137">
        <v>36.1</v>
      </c>
      <c r="L40" s="1137" t="s">
        <v>79</v>
      </c>
      <c r="M40" s="1137" t="s">
        <v>79</v>
      </c>
    </row>
    <row r="41" spans="2:13">
      <c r="B41" s="1136" t="s">
        <v>1628</v>
      </c>
      <c r="C41" s="1133">
        <v>519</v>
      </c>
      <c r="D41" s="1137">
        <v>529</v>
      </c>
      <c r="E41" s="1137">
        <v>511</v>
      </c>
      <c r="F41" s="1137">
        <v>507.2</v>
      </c>
      <c r="G41" s="1137">
        <v>490.6</v>
      </c>
      <c r="H41" s="1137">
        <v>409.2</v>
      </c>
      <c r="I41" s="1137">
        <v>451.1</v>
      </c>
      <c r="J41" s="1137">
        <v>456</v>
      </c>
      <c r="K41" s="1137">
        <v>348.4</v>
      </c>
      <c r="L41" s="1137" t="s">
        <v>79</v>
      </c>
      <c r="M41" s="1137" t="s">
        <v>79</v>
      </c>
    </row>
    <row r="42" spans="2:13">
      <c r="B42" s="1138" t="s">
        <v>1629</v>
      </c>
      <c r="C42" s="1139">
        <v>72</v>
      </c>
      <c r="D42" s="1140">
        <v>71</v>
      </c>
      <c r="E42" s="1140">
        <v>63</v>
      </c>
      <c r="F42" s="1140">
        <v>88.7</v>
      </c>
      <c r="G42" s="1140">
        <v>21.8</v>
      </c>
      <c r="H42" s="1140">
        <v>25.3</v>
      </c>
      <c r="I42" s="1140">
        <v>27.2</v>
      </c>
      <c r="J42" s="1140">
        <v>30.1</v>
      </c>
      <c r="K42" s="1140">
        <v>33</v>
      </c>
      <c r="L42" s="1140" t="s">
        <v>79</v>
      </c>
      <c r="M42" s="1140" t="s">
        <v>79</v>
      </c>
    </row>
    <row r="43" spans="2:13">
      <c r="B43" s="174" t="s">
        <v>72</v>
      </c>
      <c r="C43" s="90">
        <v>1710</v>
      </c>
      <c r="D43" s="90">
        <v>1661</v>
      </c>
      <c r="E43" s="90">
        <v>1718</v>
      </c>
      <c r="F43" s="90">
        <v>1712</v>
      </c>
      <c r="G43" s="90">
        <v>1619</v>
      </c>
      <c r="H43" s="90">
        <v>1513.9</v>
      </c>
      <c r="I43" s="90">
        <v>1555.3</v>
      </c>
      <c r="J43" s="90">
        <v>1553</v>
      </c>
      <c r="K43" s="90">
        <v>1443.5</v>
      </c>
      <c r="L43" s="90">
        <v>1077.2</v>
      </c>
      <c r="M43" s="90">
        <v>1044.2</v>
      </c>
    </row>
    <row r="44" spans="2:13">
      <c r="B44" s="49" t="s">
        <v>2054</v>
      </c>
    </row>
    <row r="47" spans="2:13" ht="15.75">
      <c r="B47" s="190" t="s">
        <v>73</v>
      </c>
      <c r="C47" s="116"/>
      <c r="D47" s="116"/>
      <c r="E47" s="116"/>
      <c r="F47" s="116"/>
      <c r="G47" s="116"/>
      <c r="H47" s="116"/>
      <c r="I47" s="116"/>
      <c r="J47" s="116"/>
      <c r="K47" s="116"/>
    </row>
    <row r="48" spans="2:13">
      <c r="B48" s="116" t="s">
        <v>1631</v>
      </c>
      <c r="C48" s="116"/>
      <c r="D48" s="116"/>
      <c r="E48" s="116"/>
      <c r="F48" s="116"/>
      <c r="G48" s="116"/>
      <c r="H48" s="116"/>
      <c r="I48" s="116"/>
      <c r="J48" s="116"/>
      <c r="K48" s="116"/>
    </row>
    <row r="49" spans="2:13">
      <c r="B49" s="107"/>
      <c r="C49" s="1775" t="s">
        <v>1632</v>
      </c>
      <c r="D49" s="1775"/>
      <c r="E49" s="1775"/>
      <c r="F49" s="1775"/>
      <c r="G49" s="1775"/>
      <c r="H49" s="1775"/>
      <c r="I49" s="1775"/>
      <c r="J49" s="1775"/>
      <c r="K49" s="1775"/>
      <c r="L49" s="1775"/>
      <c r="M49" s="1775"/>
    </row>
    <row r="50" spans="2:13">
      <c r="B50" s="136"/>
      <c r="C50" s="370">
        <v>2021</v>
      </c>
      <c r="D50" s="370">
        <v>2020</v>
      </c>
      <c r="E50" s="370">
        <v>2019</v>
      </c>
      <c r="F50" s="370">
        <v>2018</v>
      </c>
      <c r="G50" s="370">
        <v>2017</v>
      </c>
      <c r="H50" s="370">
        <v>2016</v>
      </c>
      <c r="I50" s="370">
        <v>2015</v>
      </c>
      <c r="J50" s="370">
        <v>2014</v>
      </c>
      <c r="K50" s="370">
        <v>2013</v>
      </c>
      <c r="L50" s="370">
        <v>2012</v>
      </c>
      <c r="M50" s="1398">
        <v>2011</v>
      </c>
    </row>
    <row r="51" spans="2:13">
      <c r="B51" s="1132" t="s">
        <v>138</v>
      </c>
      <c r="C51" s="1133">
        <v>489.9434</v>
      </c>
      <c r="D51" s="1134">
        <v>434.94049999999999</v>
      </c>
      <c r="E51" s="1134">
        <v>511.8254</v>
      </c>
      <c r="F51" s="1134">
        <v>494.05540000000002</v>
      </c>
      <c r="G51" s="1134">
        <v>487.43540000000002</v>
      </c>
      <c r="H51" s="1134">
        <v>482</v>
      </c>
      <c r="I51" s="1134">
        <v>481</v>
      </c>
      <c r="J51" s="1134">
        <v>495</v>
      </c>
      <c r="K51" s="1134">
        <v>489</v>
      </c>
      <c r="L51" s="1134">
        <v>504.24869999999999</v>
      </c>
      <c r="M51" s="1134">
        <v>503.95710000000003</v>
      </c>
    </row>
    <row r="52" spans="2:13">
      <c r="B52" s="1136" t="s">
        <v>1633</v>
      </c>
      <c r="C52" s="1133">
        <v>18.156400000000001</v>
      </c>
      <c r="D52" s="1137">
        <v>17.316400000000002</v>
      </c>
      <c r="E52" s="1137">
        <v>24.245000000000001</v>
      </c>
      <c r="F52" s="1137">
        <v>24.385000000000002</v>
      </c>
      <c r="G52" s="1137">
        <v>26.25</v>
      </c>
      <c r="H52" s="1137">
        <v>59</v>
      </c>
      <c r="I52" s="1137">
        <v>58</v>
      </c>
      <c r="J52" s="1137">
        <v>41</v>
      </c>
      <c r="K52" s="1137">
        <v>33</v>
      </c>
      <c r="L52" s="1137">
        <v>43.8934</v>
      </c>
      <c r="M52" s="1137">
        <v>29.3645</v>
      </c>
    </row>
    <row r="53" spans="2:13">
      <c r="B53" s="1136" t="s">
        <v>1634</v>
      </c>
      <c r="C53" s="1133">
        <v>116.9457</v>
      </c>
      <c r="D53" s="1137">
        <v>112.9534</v>
      </c>
      <c r="E53" s="1137">
        <v>120.2162</v>
      </c>
      <c r="F53" s="1137">
        <v>118.3912</v>
      </c>
      <c r="G53" s="1137">
        <v>113.49120000000001</v>
      </c>
      <c r="H53" s="1137">
        <v>114</v>
      </c>
      <c r="I53" s="1137">
        <v>115</v>
      </c>
      <c r="J53" s="1137">
        <v>115</v>
      </c>
      <c r="K53" s="1137">
        <v>113</v>
      </c>
      <c r="L53" s="1137">
        <v>116.372</v>
      </c>
      <c r="M53" s="1137">
        <v>114.4324</v>
      </c>
    </row>
    <row r="54" spans="2:13">
      <c r="B54" s="1136" t="s">
        <v>1635</v>
      </c>
      <c r="C54" s="1133">
        <v>24.504000000000001</v>
      </c>
      <c r="D54" s="1137">
        <v>25.408999999999999</v>
      </c>
      <c r="E54" s="1137">
        <v>24.829000000000001</v>
      </c>
      <c r="F54" s="1137">
        <v>25.309000000000001</v>
      </c>
      <c r="G54" s="1137">
        <v>25.428999999999998</v>
      </c>
      <c r="H54" s="1137">
        <v>25</v>
      </c>
      <c r="I54" s="1137">
        <v>24</v>
      </c>
      <c r="J54" s="1137">
        <v>25</v>
      </c>
      <c r="K54" s="1137">
        <v>26</v>
      </c>
      <c r="L54" s="1137">
        <v>25.4025</v>
      </c>
      <c r="M54" s="1137">
        <v>25.137</v>
      </c>
    </row>
    <row r="55" spans="2:13">
      <c r="B55" s="1136" t="s">
        <v>810</v>
      </c>
      <c r="C55" s="1133">
        <v>113.3415</v>
      </c>
      <c r="D55" s="1137">
        <v>111.91549999999999</v>
      </c>
      <c r="E55" s="1137">
        <v>75.451999999999998</v>
      </c>
      <c r="F55" s="1137">
        <v>75.546499999999995</v>
      </c>
      <c r="G55" s="1137">
        <v>62.796500000000002</v>
      </c>
      <c r="H55" s="1137">
        <v>64</v>
      </c>
      <c r="I55" s="1137">
        <v>58</v>
      </c>
      <c r="J55" s="1137">
        <v>58</v>
      </c>
      <c r="K55" s="1137">
        <v>57</v>
      </c>
      <c r="L55" s="1137">
        <v>42.916499999999999</v>
      </c>
      <c r="M55" s="1137">
        <v>46.776899999999998</v>
      </c>
    </row>
    <row r="56" spans="2:13">
      <c r="B56" s="1136" t="s">
        <v>1636</v>
      </c>
      <c r="C56" s="1133">
        <v>1.0900000000000001</v>
      </c>
      <c r="D56" s="1137">
        <v>1.04</v>
      </c>
      <c r="E56" s="1137">
        <v>1.04</v>
      </c>
      <c r="F56" s="1137">
        <v>1.04</v>
      </c>
      <c r="G56" s="1137">
        <v>1.04</v>
      </c>
      <c r="H56" s="1137">
        <v>1</v>
      </c>
      <c r="I56" s="1137">
        <v>1</v>
      </c>
      <c r="J56" s="1137">
        <v>1</v>
      </c>
      <c r="K56" s="1137">
        <v>8</v>
      </c>
      <c r="L56" s="1137">
        <v>1.1506000000000001</v>
      </c>
      <c r="M56" s="1137">
        <v>1.3554999999999999</v>
      </c>
    </row>
    <row r="57" spans="2:13">
      <c r="B57" s="1136" t="s">
        <v>294</v>
      </c>
      <c r="C57" s="1133">
        <v>31.69</v>
      </c>
      <c r="D57" s="1137">
        <v>42.14</v>
      </c>
      <c r="E57" s="1137">
        <v>45.74</v>
      </c>
      <c r="F57" s="1137">
        <v>41.44</v>
      </c>
      <c r="G57" s="1137">
        <v>41.56</v>
      </c>
      <c r="H57" s="1137">
        <v>42</v>
      </c>
      <c r="I57" s="1137">
        <v>43</v>
      </c>
      <c r="J57" s="1137">
        <v>43</v>
      </c>
      <c r="K57" s="1137">
        <v>33</v>
      </c>
      <c r="L57" s="1137">
        <v>43.4345</v>
      </c>
      <c r="M57" s="1137">
        <v>48.1</v>
      </c>
    </row>
    <row r="58" spans="2:13">
      <c r="B58" s="1136" t="s">
        <v>1637</v>
      </c>
      <c r="C58" s="1133">
        <v>9.4055999999999997</v>
      </c>
      <c r="D58" s="1137">
        <v>9.8498999999999999</v>
      </c>
      <c r="E58" s="1137">
        <v>15.498900000000001</v>
      </c>
      <c r="F58" s="1137">
        <v>15.1989</v>
      </c>
      <c r="G58" s="1137">
        <v>15.5489</v>
      </c>
      <c r="H58" s="1137">
        <v>16</v>
      </c>
      <c r="I58" s="1137">
        <v>16</v>
      </c>
      <c r="J58" s="1137">
        <v>16</v>
      </c>
      <c r="K58" s="1137">
        <v>16</v>
      </c>
      <c r="L58" s="1137">
        <v>18.077000000000002</v>
      </c>
      <c r="M58" s="1137">
        <v>16.991</v>
      </c>
    </row>
    <row r="59" spans="2:13">
      <c r="B59" s="1136" t="s">
        <v>1638</v>
      </c>
      <c r="C59" s="1133">
        <v>17.7485</v>
      </c>
      <c r="D59" s="1137">
        <v>16.261299999999999</v>
      </c>
      <c r="E59" s="1137">
        <v>17.185500000000001</v>
      </c>
      <c r="F59" s="1137">
        <v>16.268599999999999</v>
      </c>
      <c r="G59" s="1137">
        <v>16.0489</v>
      </c>
      <c r="H59" s="1137">
        <v>16</v>
      </c>
      <c r="I59" s="1137">
        <v>11</v>
      </c>
      <c r="J59" s="1137">
        <v>11</v>
      </c>
      <c r="K59" s="1137">
        <v>11</v>
      </c>
      <c r="L59" s="1137">
        <v>17.476800000000001</v>
      </c>
      <c r="M59" s="1137">
        <v>17.511500000000002</v>
      </c>
    </row>
    <row r="60" spans="2:13">
      <c r="B60" s="1136" t="s">
        <v>209</v>
      </c>
      <c r="C60" s="1133">
        <v>15.73</v>
      </c>
      <c r="D60" s="1137">
        <v>15.83</v>
      </c>
      <c r="E60" s="1137">
        <v>11.76</v>
      </c>
      <c r="F60" s="1137">
        <v>11.86</v>
      </c>
      <c r="G60" s="1137">
        <v>13.36</v>
      </c>
      <c r="H60" s="1137">
        <v>13</v>
      </c>
      <c r="I60" s="1137">
        <v>12</v>
      </c>
      <c r="J60" s="1137">
        <v>12</v>
      </c>
      <c r="K60" s="1137">
        <v>12</v>
      </c>
      <c r="L60" s="1137">
        <v>12.6</v>
      </c>
      <c r="M60" s="1137">
        <v>12.4</v>
      </c>
    </row>
    <row r="61" spans="2:13">
      <c r="B61" s="1136" t="s">
        <v>135</v>
      </c>
      <c r="C61" s="1133">
        <v>37.275100000000002</v>
      </c>
      <c r="D61" s="1137">
        <v>38.439900000000002</v>
      </c>
      <c r="E61" s="1137">
        <v>44.7849</v>
      </c>
      <c r="F61" s="1137">
        <v>45.404899999999998</v>
      </c>
      <c r="G61" s="1137">
        <v>46.2699</v>
      </c>
      <c r="H61" s="1137">
        <v>77</v>
      </c>
      <c r="I61" s="1137">
        <v>71.4589</v>
      </c>
      <c r="J61" s="1137">
        <v>44</v>
      </c>
      <c r="K61" s="1137">
        <v>52</v>
      </c>
      <c r="L61" s="1137">
        <v>73.432299999999998</v>
      </c>
      <c r="M61" s="1137">
        <v>56.500999999999998</v>
      </c>
    </row>
    <row r="62" spans="2:13">
      <c r="B62" s="1136" t="s">
        <v>1639</v>
      </c>
      <c r="C62" s="1133">
        <v>3.07</v>
      </c>
      <c r="D62" s="1137">
        <v>3.4982000000000002</v>
      </c>
      <c r="E62" s="1137">
        <v>3.7848999999999999</v>
      </c>
      <c r="F62" s="1137">
        <v>3.7848999999999999</v>
      </c>
      <c r="G62" s="1137">
        <v>3.7848999999999999</v>
      </c>
      <c r="H62" s="1137">
        <v>2</v>
      </c>
      <c r="I62" s="1137">
        <v>1.875</v>
      </c>
      <c r="J62" s="1137">
        <v>1</v>
      </c>
      <c r="K62" s="1137">
        <v>1</v>
      </c>
      <c r="L62" s="1137">
        <v>2.48</v>
      </c>
      <c r="M62" s="1137">
        <v>2.48</v>
      </c>
    </row>
    <row r="63" spans="2:13">
      <c r="B63" s="1136" t="s">
        <v>1640</v>
      </c>
      <c r="C63" s="1133">
        <v>37.15</v>
      </c>
      <c r="D63" s="1137">
        <v>40.86</v>
      </c>
      <c r="E63" s="1137">
        <v>40.46</v>
      </c>
      <c r="F63" s="1137">
        <v>40.981999999999999</v>
      </c>
      <c r="G63" s="1137">
        <v>41.2</v>
      </c>
      <c r="H63" s="1137">
        <v>41</v>
      </c>
      <c r="I63" s="1137">
        <v>43</v>
      </c>
      <c r="J63" s="1137">
        <v>38</v>
      </c>
      <c r="K63" s="1137">
        <v>34</v>
      </c>
      <c r="L63" s="1137">
        <v>21.933399999999999</v>
      </c>
      <c r="M63" s="1137">
        <v>26.2455</v>
      </c>
    </row>
    <row r="64" spans="2:13">
      <c r="B64" s="1136" t="s">
        <v>1641</v>
      </c>
      <c r="C64" s="1133">
        <v>264.51100000000002</v>
      </c>
      <c r="D64" s="1137">
        <v>235.59530000000001</v>
      </c>
      <c r="E64" s="1137">
        <v>208.05950000000001</v>
      </c>
      <c r="F64" s="1137">
        <v>206.75470000000001</v>
      </c>
      <c r="G64" s="1137">
        <v>209.78190000000001</v>
      </c>
      <c r="H64" s="1137">
        <v>187</v>
      </c>
      <c r="I64" s="1137">
        <v>179.4145</v>
      </c>
      <c r="J64" s="1137">
        <v>168</v>
      </c>
      <c r="K64" s="1137">
        <v>161</v>
      </c>
      <c r="L64" s="1137">
        <v>190.33</v>
      </c>
      <c r="M64" s="1137">
        <v>186.048</v>
      </c>
    </row>
    <row r="65" spans="2:13">
      <c r="B65" s="1136" t="s">
        <v>1642</v>
      </c>
      <c r="C65" s="1133">
        <v>29.125599999999999</v>
      </c>
      <c r="D65" s="1137">
        <v>26.6996</v>
      </c>
      <c r="E65" s="1137">
        <v>22.4924</v>
      </c>
      <c r="F65" s="1137">
        <v>19.2684</v>
      </c>
      <c r="G65" s="1137">
        <v>18.5684</v>
      </c>
      <c r="H65" s="1137">
        <v>15</v>
      </c>
      <c r="I65" s="1137">
        <v>19</v>
      </c>
      <c r="J65" s="1137">
        <v>17</v>
      </c>
      <c r="K65" s="1137">
        <v>14</v>
      </c>
      <c r="L65" s="1137">
        <v>22.131499999999999</v>
      </c>
      <c r="M65" s="1137">
        <v>15.657</v>
      </c>
    </row>
    <row r="66" spans="2:13">
      <c r="B66" s="1136" t="s">
        <v>1643</v>
      </c>
      <c r="C66" s="1133">
        <v>4.0350000000000001</v>
      </c>
      <c r="D66" s="1137">
        <v>5.2450000000000001</v>
      </c>
      <c r="E66" s="1137">
        <v>4.5949999999999998</v>
      </c>
      <c r="F66" s="1137">
        <v>3.7160000000000002</v>
      </c>
      <c r="G66" s="1137">
        <v>4.4770000000000003</v>
      </c>
      <c r="H66" s="1137">
        <v>4</v>
      </c>
      <c r="I66" s="1137">
        <v>4</v>
      </c>
      <c r="J66" s="1137">
        <v>5</v>
      </c>
      <c r="K66" s="1137">
        <v>5</v>
      </c>
      <c r="L66" s="1137">
        <v>5.6523000000000003</v>
      </c>
      <c r="M66" s="1137">
        <v>15.0634</v>
      </c>
    </row>
    <row r="67" spans="2:13">
      <c r="B67" s="1136" t="s">
        <v>1644</v>
      </c>
      <c r="C67" s="1405">
        <v>0.15</v>
      </c>
      <c r="D67" s="1402">
        <v>0.3</v>
      </c>
      <c r="E67" s="1137">
        <v>2.7</v>
      </c>
      <c r="F67" s="1137">
        <v>2.4</v>
      </c>
      <c r="G67" s="1137">
        <v>2.4649999999999999</v>
      </c>
      <c r="H67" s="1137">
        <v>2</v>
      </c>
      <c r="I67" s="1137">
        <v>2</v>
      </c>
      <c r="J67" s="1137">
        <v>2</v>
      </c>
      <c r="K67" s="1137">
        <v>3</v>
      </c>
      <c r="L67" s="1137">
        <v>2.2362000000000002</v>
      </c>
      <c r="M67" s="1137">
        <v>2.5880000000000001</v>
      </c>
    </row>
    <row r="68" spans="2:13">
      <c r="B68" s="1136" t="s">
        <v>1645</v>
      </c>
      <c r="C68" s="1133">
        <v>1.2286999999999999</v>
      </c>
      <c r="D68" s="1402">
        <v>0.37869999999999998</v>
      </c>
      <c r="E68" s="1137">
        <v>1.9</v>
      </c>
      <c r="F68" s="1137">
        <v>2.1</v>
      </c>
      <c r="G68" s="1137">
        <v>2.1</v>
      </c>
      <c r="H68" s="1137">
        <v>3</v>
      </c>
      <c r="I68" s="1137">
        <v>3</v>
      </c>
      <c r="J68" s="1137">
        <v>3</v>
      </c>
      <c r="K68" s="1137">
        <v>3</v>
      </c>
      <c r="L68" s="1137">
        <v>0.95</v>
      </c>
      <c r="M68" s="1137">
        <v>0.81299999999999994</v>
      </c>
    </row>
    <row r="69" spans="2:13">
      <c r="B69" s="1138" t="s">
        <v>464</v>
      </c>
      <c r="C69" s="232">
        <v>50.119599999999998</v>
      </c>
      <c r="D69" s="1140">
        <v>79.675399999999996</v>
      </c>
      <c r="E69" s="1140">
        <v>60.842199999999998</v>
      </c>
      <c r="F69" s="1140">
        <v>44.116199999999999</v>
      </c>
      <c r="G69" s="1140">
        <v>43.229500000000002</v>
      </c>
      <c r="H69" s="1140">
        <v>38</v>
      </c>
      <c r="I69" s="1140">
        <v>39</v>
      </c>
      <c r="J69" s="1140">
        <v>42</v>
      </c>
      <c r="K69" s="1140">
        <v>43</v>
      </c>
      <c r="L69" s="1140">
        <v>33.012999999999998</v>
      </c>
      <c r="M69" s="1140">
        <v>20.442</v>
      </c>
    </row>
    <row r="70" spans="2:13">
      <c r="B70" s="174" t="s">
        <v>4</v>
      </c>
      <c r="C70" s="90">
        <v>1265</v>
      </c>
      <c r="D70" s="90">
        <v>1219</v>
      </c>
      <c r="E70" s="90">
        <v>1237</v>
      </c>
      <c r="F70" s="90">
        <v>1192</v>
      </c>
      <c r="G70" s="90">
        <v>1172</v>
      </c>
      <c r="H70" s="90">
        <v>1201</v>
      </c>
      <c r="I70" s="90">
        <v>1183</v>
      </c>
      <c r="J70" s="90">
        <v>1137</v>
      </c>
      <c r="K70" s="90">
        <v>1082</v>
      </c>
      <c r="L70" s="90">
        <v>1177.7307000000001</v>
      </c>
      <c r="M70" s="90">
        <v>1141.8638000000001</v>
      </c>
    </row>
    <row r="71" spans="2:13">
      <c r="B71" s="49" t="s">
        <v>2054</v>
      </c>
    </row>
    <row r="72" spans="2:13">
      <c r="B72" s="49"/>
    </row>
    <row r="73" spans="2:13">
      <c r="B73" s="49"/>
    </row>
    <row r="74" spans="2:13">
      <c r="B74" s="49"/>
    </row>
    <row r="75" spans="2:13" ht="15.75">
      <c r="B75" s="190" t="s">
        <v>73</v>
      </c>
      <c r="C75" s="1142"/>
      <c r="D75" s="1142"/>
      <c r="E75" s="1142"/>
      <c r="F75" s="1142"/>
      <c r="G75" s="1142"/>
      <c r="H75" s="1142"/>
      <c r="I75" s="1142"/>
      <c r="J75" s="1142"/>
      <c r="K75" s="184"/>
      <c r="L75" s="184"/>
      <c r="M75" s="184"/>
    </row>
    <row r="76" spans="2:13">
      <c r="B76" s="116" t="s">
        <v>1630</v>
      </c>
      <c r="C76" s="1142"/>
      <c r="D76" s="1142"/>
      <c r="E76" s="1142"/>
      <c r="F76" s="1142"/>
      <c r="G76" s="1142"/>
      <c r="H76" s="1142"/>
      <c r="I76" s="1142"/>
      <c r="J76" s="1142"/>
      <c r="K76" s="184"/>
      <c r="L76" s="184"/>
      <c r="M76" s="184"/>
    </row>
    <row r="77" spans="2:13">
      <c r="B77" s="107"/>
      <c r="C77" s="1775" t="s">
        <v>1606</v>
      </c>
      <c r="D77" s="1775"/>
      <c r="E77" s="1775"/>
      <c r="F77" s="1775"/>
      <c r="G77" s="1775"/>
      <c r="H77" s="1775"/>
      <c r="I77" s="1775"/>
      <c r="J77" s="1775"/>
      <c r="K77" s="1775"/>
      <c r="L77" s="1775"/>
      <c r="M77" s="1775"/>
    </row>
    <row r="78" spans="2:13">
      <c r="B78" s="136"/>
      <c r="C78" s="1143">
        <v>2021</v>
      </c>
      <c r="D78" s="1143">
        <v>2020</v>
      </c>
      <c r="E78" s="1143">
        <v>2019</v>
      </c>
      <c r="F78" s="1143">
        <v>2018</v>
      </c>
      <c r="G78" s="1143">
        <v>2017</v>
      </c>
      <c r="H78" s="1143">
        <v>2016</v>
      </c>
      <c r="I78" s="1143">
        <v>2015</v>
      </c>
      <c r="J78" s="1143">
        <v>2014</v>
      </c>
      <c r="K78" s="1143">
        <v>2013</v>
      </c>
      <c r="L78" s="1143">
        <v>2012</v>
      </c>
      <c r="M78" s="1399">
        <v>2011</v>
      </c>
    </row>
    <row r="79" spans="2:13">
      <c r="B79" s="1132" t="s">
        <v>138</v>
      </c>
      <c r="C79" s="1403">
        <v>606.84114</v>
      </c>
      <c r="D79" s="1404">
        <v>535.80808999999999</v>
      </c>
      <c r="E79" s="1404">
        <v>635.15785000000005</v>
      </c>
      <c r="F79" s="1404">
        <v>607.07034999999996</v>
      </c>
      <c r="G79" s="1404">
        <v>593.09735000000001</v>
      </c>
      <c r="H79" s="1404">
        <v>593.26093000000003</v>
      </c>
      <c r="I79" s="1404">
        <v>591.07592999999997</v>
      </c>
      <c r="J79" s="1404">
        <v>600.30668000000003</v>
      </c>
      <c r="K79" s="1404">
        <v>594.44534999999996</v>
      </c>
      <c r="L79" s="1404">
        <v>622.58104000000003</v>
      </c>
      <c r="M79" s="1404">
        <v>588.45649500000002</v>
      </c>
    </row>
    <row r="80" spans="2:13">
      <c r="B80" s="1136" t="s">
        <v>1634</v>
      </c>
      <c r="C80" s="1403">
        <v>120.603008</v>
      </c>
      <c r="D80" s="1137">
        <v>119.43830800000001</v>
      </c>
      <c r="E80" s="1137">
        <v>134.48105000000001</v>
      </c>
      <c r="F80" s="1137">
        <v>133.44605000000001</v>
      </c>
      <c r="G80" s="1137">
        <v>127.20605</v>
      </c>
      <c r="H80" s="1137">
        <v>128.06385</v>
      </c>
      <c r="I80" s="1137">
        <v>129.69001</v>
      </c>
      <c r="J80" s="1137">
        <v>128.96661</v>
      </c>
      <c r="K80" s="1137">
        <v>123.26648</v>
      </c>
      <c r="L80" s="1137">
        <v>124.72262000000001</v>
      </c>
      <c r="M80" s="1137">
        <v>136.01156800000001</v>
      </c>
    </row>
    <row r="81" spans="2:13">
      <c r="B81" s="1136" t="s">
        <v>1641</v>
      </c>
      <c r="C81" s="1403">
        <v>101.20441</v>
      </c>
      <c r="D81" s="1137">
        <v>93.274056000000002</v>
      </c>
      <c r="E81" s="1137">
        <v>98.130020000000002</v>
      </c>
      <c r="F81" s="1137">
        <v>97.587112000000005</v>
      </c>
      <c r="G81" s="1137">
        <v>107.94252</v>
      </c>
      <c r="H81" s="1137">
        <v>89.731250000000003</v>
      </c>
      <c r="I81" s="1137">
        <v>93.29495</v>
      </c>
      <c r="J81" s="1137">
        <v>87.132946000000004</v>
      </c>
      <c r="K81" s="1137">
        <v>82.965040000000002</v>
      </c>
      <c r="L81" s="1137">
        <v>111.32077</v>
      </c>
      <c r="M81" s="1137">
        <v>104.847857</v>
      </c>
    </row>
    <row r="82" spans="2:13">
      <c r="B82" s="1136" t="s">
        <v>810</v>
      </c>
      <c r="C82" s="1403">
        <v>78.649424999999994</v>
      </c>
      <c r="D82" s="1404">
        <v>75.882525000000001</v>
      </c>
      <c r="E82" s="1404">
        <v>47.677050000000001</v>
      </c>
      <c r="F82" s="1404">
        <v>47.586925000000001</v>
      </c>
      <c r="G82" s="1404">
        <v>44.476525000000002</v>
      </c>
      <c r="H82" s="1404">
        <v>44.915925000000001</v>
      </c>
      <c r="I82" s="1404">
        <v>42.195625</v>
      </c>
      <c r="J82" s="1404">
        <v>42.294975000000001</v>
      </c>
      <c r="K82" s="1404">
        <v>42.181874999999998</v>
      </c>
      <c r="L82" s="1404">
        <v>36.323309999999999</v>
      </c>
      <c r="M82" s="1404">
        <v>38.438215</v>
      </c>
    </row>
    <row r="83" spans="2:13">
      <c r="B83" s="1136" t="s">
        <v>1640</v>
      </c>
      <c r="C83" s="1403">
        <v>27.83</v>
      </c>
      <c r="D83" s="1137">
        <v>40.6905</v>
      </c>
      <c r="E83" s="1137">
        <v>40.290500000000002</v>
      </c>
      <c r="F83" s="1137">
        <v>40.668500000000002</v>
      </c>
      <c r="G83" s="1137">
        <v>44.5045</v>
      </c>
      <c r="H83" s="1137">
        <v>40.601005000000001</v>
      </c>
      <c r="I83" s="1137">
        <v>41.324404999999999</v>
      </c>
      <c r="J83" s="1137">
        <v>36.526899999999998</v>
      </c>
      <c r="K83" s="1137">
        <v>55.640250000000002</v>
      </c>
      <c r="L83" s="1137">
        <v>23.702999999999999</v>
      </c>
      <c r="M83" s="1137">
        <v>23.732327000000002</v>
      </c>
    </row>
    <row r="84" spans="2:13">
      <c r="B84" s="1136" t="s">
        <v>1635</v>
      </c>
      <c r="C84" s="1403">
        <v>19.550940000000001</v>
      </c>
      <c r="D84" s="1137">
        <v>19.346070000000001</v>
      </c>
      <c r="E84" s="1137">
        <v>18.105689999999999</v>
      </c>
      <c r="F84" s="1137">
        <v>18.204889999999999</v>
      </c>
      <c r="G84" s="1137">
        <v>18.35529</v>
      </c>
      <c r="H84" s="1137">
        <v>17.980039999999999</v>
      </c>
      <c r="I84" s="1137">
        <v>17.313658</v>
      </c>
      <c r="J84" s="1137">
        <v>17.353207999999999</v>
      </c>
      <c r="K84" s="1137">
        <v>17.471889999999998</v>
      </c>
      <c r="L84" s="1137">
        <v>17.979600000000001</v>
      </c>
      <c r="M84" s="1137">
        <v>18.132020000000001</v>
      </c>
    </row>
    <row r="85" spans="2:13">
      <c r="B85" s="1136" t="s">
        <v>1637</v>
      </c>
      <c r="C85" s="1403">
        <v>11.339399999999999</v>
      </c>
      <c r="D85" s="1404">
        <v>12.42015</v>
      </c>
      <c r="E85" s="1404">
        <v>17.463650000000001</v>
      </c>
      <c r="F85" s="1404">
        <v>17.373650000000001</v>
      </c>
      <c r="G85" s="1404">
        <v>17.815149999999999</v>
      </c>
      <c r="H85" s="1404">
        <v>17.820150000000002</v>
      </c>
      <c r="I85" s="1404">
        <v>17.885149999999999</v>
      </c>
      <c r="J85" s="1404">
        <v>17.658650000000002</v>
      </c>
      <c r="K85" s="1404">
        <v>17.40945</v>
      </c>
      <c r="L85" s="1404">
        <v>29.894300000000001</v>
      </c>
      <c r="M85" s="1404">
        <v>25.863765999999998</v>
      </c>
    </row>
    <row r="86" spans="2:13">
      <c r="B86" s="1136" t="s">
        <v>209</v>
      </c>
      <c r="C86" s="1403">
        <v>24.595600000000001</v>
      </c>
      <c r="D86" s="1137">
        <v>24.645720000000001</v>
      </c>
      <c r="E86" s="1137">
        <v>17.386399999999998</v>
      </c>
      <c r="F86" s="1137">
        <v>17.3918</v>
      </c>
      <c r="G86" s="1137">
        <v>18.968499999999999</v>
      </c>
      <c r="H86" s="1137">
        <v>18.302499999999998</v>
      </c>
      <c r="I86" s="1137">
        <v>17.676200000000001</v>
      </c>
      <c r="J86" s="1137">
        <v>16.393999999999998</v>
      </c>
      <c r="K86" s="1137">
        <v>16.346</v>
      </c>
      <c r="L86" s="1137">
        <v>18.07075</v>
      </c>
      <c r="M86" s="1137">
        <v>20.009499999999999</v>
      </c>
    </row>
    <row r="87" spans="2:13">
      <c r="B87" s="1136" t="s">
        <v>294</v>
      </c>
      <c r="C87" s="1403">
        <v>10.515000000000001</v>
      </c>
      <c r="D87" s="1137">
        <v>14.134</v>
      </c>
      <c r="E87" s="1137">
        <v>14.832000000000001</v>
      </c>
      <c r="F87" s="1137">
        <v>13.784000000000001</v>
      </c>
      <c r="G87" s="1137">
        <v>13.81025</v>
      </c>
      <c r="H87" s="1137">
        <v>13.80885</v>
      </c>
      <c r="I87" s="1137">
        <v>14.76895</v>
      </c>
      <c r="J87" s="1137">
        <v>14.902850000000001</v>
      </c>
      <c r="K87" s="1137">
        <v>11.178000000000001</v>
      </c>
      <c r="L87" s="1137">
        <v>8.8699999999999992</v>
      </c>
      <c r="M87" s="1137">
        <v>13.941000000000001</v>
      </c>
    </row>
    <row r="88" spans="2:13">
      <c r="B88" s="1136" t="s">
        <v>1642</v>
      </c>
      <c r="C88" s="1403">
        <v>20.346800000000002</v>
      </c>
      <c r="D88" s="1404">
        <v>17.835450000000002</v>
      </c>
      <c r="E88" s="1404">
        <v>12.8081</v>
      </c>
      <c r="F88" s="1404">
        <v>10.911</v>
      </c>
      <c r="G88" s="1404">
        <v>10.3003</v>
      </c>
      <c r="H88" s="1404">
        <v>13.310185000000001</v>
      </c>
      <c r="I88" s="1404">
        <v>11.992585</v>
      </c>
      <c r="J88" s="1404">
        <v>8.574325</v>
      </c>
      <c r="K88" s="1404">
        <v>10.228235</v>
      </c>
      <c r="L88" s="1404">
        <v>14.006835000000001</v>
      </c>
      <c r="M88" s="1404">
        <v>12.614459999999999</v>
      </c>
    </row>
    <row r="89" spans="2:13">
      <c r="B89" s="1136" t="s">
        <v>135</v>
      </c>
      <c r="C89" s="1403">
        <v>7.916525</v>
      </c>
      <c r="D89" s="1137">
        <v>8.2759850000000004</v>
      </c>
      <c r="E89" s="1137">
        <v>9.2826850000000007</v>
      </c>
      <c r="F89" s="1137">
        <v>9.4054850000000005</v>
      </c>
      <c r="G89" s="1137">
        <v>9.5522849999999995</v>
      </c>
      <c r="H89" s="1137">
        <v>13.310185000000001</v>
      </c>
      <c r="I89" s="1137">
        <v>11.992585</v>
      </c>
      <c r="J89" s="1137">
        <v>8.574325</v>
      </c>
      <c r="K89" s="1137">
        <v>10.228235</v>
      </c>
      <c r="L89" s="1137">
        <v>14.006835000000001</v>
      </c>
      <c r="M89" s="1137">
        <v>12.614459999999999</v>
      </c>
    </row>
    <row r="90" spans="2:13">
      <c r="B90" s="1136" t="s">
        <v>1633</v>
      </c>
      <c r="C90" s="1403">
        <v>4.8249000000000004</v>
      </c>
      <c r="D90" s="1137">
        <v>4.6729000000000003</v>
      </c>
      <c r="E90" s="1137">
        <v>6.7099000000000002</v>
      </c>
      <c r="F90" s="1137">
        <v>6.7648000000000001</v>
      </c>
      <c r="G90" s="1137">
        <v>7.2698</v>
      </c>
      <c r="H90" s="1137">
        <v>15.068</v>
      </c>
      <c r="I90" s="1137">
        <v>14.7658</v>
      </c>
      <c r="J90" s="1137">
        <v>10.558</v>
      </c>
      <c r="K90" s="1137">
        <v>10.21415</v>
      </c>
      <c r="L90" s="1137">
        <v>17.30782</v>
      </c>
      <c r="M90" s="1137">
        <v>13.653924999999999</v>
      </c>
    </row>
    <row r="91" spans="2:13">
      <c r="B91" s="1136" t="s">
        <v>1638</v>
      </c>
      <c r="C91" s="1403">
        <v>7.4122899999999996</v>
      </c>
      <c r="D91" s="1404">
        <v>6.3952900000000001</v>
      </c>
      <c r="E91" s="1404">
        <v>6.7772379999999997</v>
      </c>
      <c r="F91" s="1404">
        <v>6.45275</v>
      </c>
      <c r="G91" s="1404">
        <v>6.4129399999999999</v>
      </c>
      <c r="H91" s="1404">
        <v>6.4256399999999996</v>
      </c>
      <c r="I91" s="1404">
        <v>2.9719899999999999</v>
      </c>
      <c r="J91" s="1404">
        <v>3.01905</v>
      </c>
      <c r="K91" s="1404">
        <v>2.99255</v>
      </c>
      <c r="L91" s="1404">
        <v>5.7986500000000003</v>
      </c>
      <c r="M91" s="1404">
        <v>5.8730520000000004</v>
      </c>
    </row>
    <row r="92" spans="2:13">
      <c r="B92" s="1136" t="s">
        <v>1639</v>
      </c>
      <c r="C92" s="1403">
        <v>1.9037999999999999</v>
      </c>
      <c r="D92" s="1137">
        <v>2.8475790000000001</v>
      </c>
      <c r="E92" s="1137">
        <v>1.8859300000000001</v>
      </c>
      <c r="F92" s="1137">
        <v>1.8859300000000001</v>
      </c>
      <c r="G92" s="1137">
        <v>1.6249400000000001</v>
      </c>
      <c r="H92" s="1402">
        <v>0.26900000000000002</v>
      </c>
      <c r="I92" s="1402">
        <v>0.27229999999999999</v>
      </c>
      <c r="J92" s="1402">
        <v>0.27239999999999998</v>
      </c>
      <c r="K92" s="1402">
        <v>0.2702</v>
      </c>
      <c r="L92" s="1402">
        <v>0.32290000000000002</v>
      </c>
      <c r="M92" s="1402">
        <v>0.32750000000000001</v>
      </c>
    </row>
    <row r="93" spans="2:13">
      <c r="B93" s="1136" t="s">
        <v>1643</v>
      </c>
      <c r="C93" s="1403">
        <v>1.1160000000000001</v>
      </c>
      <c r="D93" s="1137">
        <v>1.4930000000000001</v>
      </c>
      <c r="E93" s="1137">
        <v>1.3305</v>
      </c>
      <c r="F93" s="1137">
        <v>0.88224999999999998</v>
      </c>
      <c r="G93" s="1137">
        <v>1.57</v>
      </c>
      <c r="H93" s="1137">
        <v>1.5683499999999999</v>
      </c>
      <c r="I93" s="1137">
        <v>1.5628</v>
      </c>
      <c r="J93" s="1137">
        <v>1.76725</v>
      </c>
      <c r="K93" s="1137">
        <v>1.675</v>
      </c>
      <c r="L93" s="1137">
        <v>2.3294450000000002</v>
      </c>
      <c r="M93" s="1137">
        <v>10.107158</v>
      </c>
    </row>
    <row r="94" spans="2:13">
      <c r="B94" s="1136" t="s">
        <v>1644</v>
      </c>
      <c r="C94" s="1400">
        <v>0.12</v>
      </c>
      <c r="D94" s="1401">
        <v>0.24</v>
      </c>
      <c r="E94" s="1404">
        <v>1.2</v>
      </c>
      <c r="F94" s="1404">
        <v>0.96</v>
      </c>
      <c r="G94" s="1404">
        <v>1.038</v>
      </c>
      <c r="H94" s="1404">
        <v>1.038</v>
      </c>
      <c r="I94" s="1404">
        <v>1.038</v>
      </c>
      <c r="J94" s="1404">
        <v>1.038</v>
      </c>
      <c r="K94" s="1404">
        <v>1.1506000000000001</v>
      </c>
      <c r="L94" s="1404">
        <v>1.0530299999999999</v>
      </c>
      <c r="M94" s="1404">
        <v>1.4899</v>
      </c>
    </row>
    <row r="95" spans="2:13">
      <c r="B95" s="1136" t="s">
        <v>1636</v>
      </c>
      <c r="C95" s="1403">
        <v>1.3005</v>
      </c>
      <c r="D95" s="1137">
        <v>1.1879999999999999</v>
      </c>
      <c r="E95" s="1137">
        <v>1.1879999999999999</v>
      </c>
      <c r="F95" s="1137">
        <v>1.1879999999999999</v>
      </c>
      <c r="G95" s="1137">
        <v>1.1879999999999999</v>
      </c>
      <c r="H95" s="1137">
        <v>1.1879999999999999</v>
      </c>
      <c r="I95" s="1137">
        <v>1.3380000000000001</v>
      </c>
      <c r="J95" s="1137">
        <v>1.488</v>
      </c>
      <c r="K95" s="1137">
        <v>1.4510000000000001</v>
      </c>
      <c r="L95" s="1137">
        <v>1.5115700000000001</v>
      </c>
      <c r="M95" s="1137">
        <v>2.3609499999999999</v>
      </c>
    </row>
    <row r="96" spans="2:13">
      <c r="B96" s="1136" t="s">
        <v>1645</v>
      </c>
      <c r="C96" s="1403">
        <v>0.71435000000000004</v>
      </c>
      <c r="D96" s="1402">
        <v>0.20935000000000001</v>
      </c>
      <c r="E96" s="1402">
        <v>0.13300000000000001</v>
      </c>
      <c r="F96" s="1402">
        <v>0.14099999999999999</v>
      </c>
      <c r="G96" s="1402">
        <v>0.14099999999999999</v>
      </c>
      <c r="H96" s="1402">
        <v>0.183</v>
      </c>
      <c r="I96" s="1402">
        <v>0.183</v>
      </c>
      <c r="J96" s="1402">
        <v>0.21299999999999999</v>
      </c>
      <c r="K96" s="1402">
        <v>0.19</v>
      </c>
      <c r="L96" s="1402">
        <v>0.29749999999999999</v>
      </c>
      <c r="M96" s="1402">
        <v>0.29803000000000002</v>
      </c>
    </row>
    <row r="97" spans="2:13">
      <c r="B97" s="1138" t="s">
        <v>464</v>
      </c>
      <c r="C97" s="1403">
        <v>18.198865999999999</v>
      </c>
      <c r="D97" s="1404">
        <v>33.668264000000001</v>
      </c>
      <c r="E97" s="1404">
        <v>28.49438</v>
      </c>
      <c r="F97" s="1404">
        <v>24.079149999999998</v>
      </c>
      <c r="G97" s="1404">
        <v>25.31156</v>
      </c>
      <c r="H97" s="1404">
        <v>25.2563</v>
      </c>
      <c r="I97" s="1404">
        <v>25.659800000000001</v>
      </c>
      <c r="J97" s="1404">
        <v>26.680399999999999</v>
      </c>
      <c r="K97" s="1404">
        <v>27.505099999999999</v>
      </c>
      <c r="L97" s="1404">
        <v>22.162521999999999</v>
      </c>
      <c r="M97" s="1404">
        <v>14.694115999999999</v>
      </c>
    </row>
    <row r="98" spans="2:13">
      <c r="B98" s="174" t="s">
        <v>4</v>
      </c>
      <c r="C98" s="90">
        <v>1064.9829540000001</v>
      </c>
      <c r="D98" s="90">
        <v>1012.4652370000002</v>
      </c>
      <c r="E98" s="90">
        <v>1093.3339430000001</v>
      </c>
      <c r="F98" s="90">
        <v>1055.7836420000001</v>
      </c>
      <c r="G98" s="90">
        <v>1050.5849600000004</v>
      </c>
      <c r="H98" s="90">
        <v>1042.0999999999999</v>
      </c>
      <c r="I98" s="90">
        <v>1037</v>
      </c>
      <c r="J98" s="90">
        <v>1023.7</v>
      </c>
      <c r="K98" s="90">
        <v>1026.8</v>
      </c>
      <c r="L98" s="90">
        <v>1072.3</v>
      </c>
      <c r="M98" s="90">
        <v>1043.5</v>
      </c>
    </row>
    <row r="99" spans="2:13">
      <c r="B99" s="49" t="s">
        <v>2054</v>
      </c>
      <c r="M99" s="1373"/>
    </row>
    <row r="100" spans="2:13">
      <c r="B100" s="49"/>
      <c r="C100" s="735"/>
      <c r="D100" s="735"/>
      <c r="E100" s="735"/>
      <c r="F100" s="735"/>
      <c r="G100" s="735"/>
      <c r="H100" s="735"/>
      <c r="I100" s="735"/>
      <c r="J100" s="735"/>
      <c r="K100" s="735"/>
      <c r="L100" s="735"/>
    </row>
    <row r="102" spans="2:13" ht="15.75">
      <c r="B102" s="1046" t="s">
        <v>1985</v>
      </c>
      <c r="C102" s="1382"/>
      <c r="D102" s="1382"/>
      <c r="E102" s="1382"/>
      <c r="F102" s="1373"/>
      <c r="G102" s="186"/>
      <c r="H102" s="1373"/>
      <c r="I102" s="1373"/>
    </row>
    <row r="103" spans="2:13">
      <c r="B103" s="1079"/>
      <c r="C103" s="1382"/>
      <c r="D103" s="1382"/>
      <c r="E103" s="1382"/>
      <c r="F103" s="1373"/>
      <c r="G103" s="1373"/>
      <c r="H103" s="1373"/>
      <c r="I103" s="1373"/>
    </row>
    <row r="104" spans="2:13">
      <c r="B104" s="1079"/>
      <c r="C104" s="1382"/>
      <c r="D104" s="1382"/>
      <c r="E104" s="1382"/>
      <c r="F104" s="1373"/>
      <c r="G104" s="1373"/>
      <c r="H104" s="1373"/>
      <c r="I104" s="1373"/>
    </row>
    <row r="105" spans="2:13">
      <c r="B105" s="1079" t="s">
        <v>914</v>
      </c>
      <c r="C105" s="1382"/>
      <c r="D105" s="1382"/>
      <c r="E105" s="1382"/>
      <c r="F105" s="1373"/>
      <c r="G105" s="445" t="s">
        <v>155</v>
      </c>
      <c r="H105" s="445" t="s">
        <v>761</v>
      </c>
      <c r="I105" s="445"/>
    </row>
    <row r="106" spans="2:13">
      <c r="B106" s="1079" t="s">
        <v>2059</v>
      </c>
      <c r="C106" s="1382"/>
      <c r="D106" s="1382"/>
      <c r="E106" s="1382"/>
      <c r="F106" s="1373"/>
      <c r="G106" s="445"/>
      <c r="H106" s="228" t="s">
        <v>762</v>
      </c>
      <c r="I106" s="228" t="s">
        <v>763</v>
      </c>
    </row>
    <row r="107" spans="2:13">
      <c r="B107" s="186"/>
      <c r="C107" s="1373"/>
      <c r="D107" s="1382"/>
      <c r="E107" s="1382"/>
      <c r="F107" s="1373"/>
      <c r="G107" s="445" t="s">
        <v>72</v>
      </c>
      <c r="H107" s="1144">
        <v>1265</v>
      </c>
      <c r="I107" s="228">
        <v>100</v>
      </c>
    </row>
    <row r="108" spans="2:13">
      <c r="B108" s="1373"/>
      <c r="C108" s="1373"/>
      <c r="D108" s="1382"/>
      <c r="E108" s="1382"/>
      <c r="F108" s="1373"/>
      <c r="G108" s="1382" t="s">
        <v>1646</v>
      </c>
      <c r="H108" s="450">
        <v>411.58000000000004</v>
      </c>
      <c r="I108" s="450">
        <f>(H108/$H$107)*100</f>
        <v>32.535968379446643</v>
      </c>
    </row>
    <row r="109" spans="2:13">
      <c r="B109" s="1382"/>
      <c r="C109" s="1382"/>
      <c r="D109" s="1382"/>
      <c r="E109" s="1382"/>
      <c r="F109" s="1373"/>
      <c r="G109" s="1382" t="s">
        <v>1647</v>
      </c>
      <c r="H109" s="450">
        <v>335.49419999999992</v>
      </c>
      <c r="I109" s="450">
        <f>(H109/$H$107)*100</f>
        <v>26.521280632411059</v>
      </c>
    </row>
    <row r="110" spans="2:13">
      <c r="B110" s="1382"/>
      <c r="C110" s="1382"/>
      <c r="D110" s="1382"/>
      <c r="E110" s="1382"/>
      <c r="F110" s="1373"/>
      <c r="G110" s="1382" t="s">
        <v>1649</v>
      </c>
      <c r="H110" s="450">
        <v>179.28</v>
      </c>
      <c r="I110" s="450">
        <f t="shared" ref="I110:I116" si="0">(H110/$H$107)*100</f>
        <v>14.172332015810277</v>
      </c>
    </row>
    <row r="111" spans="2:13">
      <c r="B111" s="1382"/>
      <c r="C111" s="1382"/>
      <c r="D111" s="1382"/>
      <c r="E111" s="1382"/>
      <c r="F111" s="1373"/>
      <c r="G111" s="1382" t="s">
        <v>1648</v>
      </c>
      <c r="H111" s="450">
        <v>72.1785</v>
      </c>
      <c r="I111" s="450">
        <f t="shared" si="0"/>
        <v>5.7058102766798413</v>
      </c>
    </row>
    <row r="112" spans="2:13">
      <c r="B112" s="1382"/>
      <c r="C112" s="1382"/>
      <c r="D112" s="1382"/>
      <c r="E112" s="1382"/>
      <c r="F112" s="1373"/>
      <c r="G112" s="1382" t="s">
        <v>1652</v>
      </c>
      <c r="H112" s="450">
        <v>54.7</v>
      </c>
      <c r="I112" s="450">
        <f t="shared" si="0"/>
        <v>4.3241106719367597</v>
      </c>
    </row>
    <row r="113" spans="2:9">
      <c r="B113" s="1382"/>
      <c r="C113" s="1382"/>
      <c r="D113" s="1382"/>
      <c r="E113" s="1382"/>
      <c r="F113" s="1373"/>
      <c r="G113" s="1382" t="s">
        <v>1655</v>
      </c>
      <c r="H113" s="450">
        <v>39.6</v>
      </c>
      <c r="I113" s="450">
        <f t="shared" si="0"/>
        <v>3.1304347826086958</v>
      </c>
    </row>
    <row r="114" spans="2:9">
      <c r="B114" s="1382"/>
      <c r="C114" s="1382"/>
      <c r="D114" s="1382"/>
      <c r="E114" s="1382"/>
      <c r="F114" s="1373"/>
      <c r="G114" s="1382" t="s">
        <v>1650</v>
      </c>
      <c r="H114" s="450">
        <v>37.199999999999996</v>
      </c>
      <c r="I114" s="450">
        <f t="shared" si="0"/>
        <v>2.9407114624505923</v>
      </c>
    </row>
    <row r="115" spans="2:9">
      <c r="B115" s="1382"/>
      <c r="C115" s="1382"/>
      <c r="D115" s="1382"/>
      <c r="E115" s="1382"/>
      <c r="F115" s="1373"/>
      <c r="G115" s="1382" t="s">
        <v>1651</v>
      </c>
      <c r="H115" s="450">
        <v>37.160600000000002</v>
      </c>
      <c r="I115" s="450">
        <f t="shared" si="0"/>
        <v>2.9375968379446644</v>
      </c>
    </row>
    <row r="116" spans="2:9">
      <c r="B116" s="1382"/>
      <c r="C116" s="1382"/>
      <c r="D116" s="1382"/>
      <c r="E116" s="1382"/>
      <c r="F116" s="1373"/>
      <c r="G116" s="1382" t="s">
        <v>150</v>
      </c>
      <c r="H116" s="450">
        <v>98.026800000000009</v>
      </c>
      <c r="I116" s="450">
        <f t="shared" si="0"/>
        <v>7.7491541501976293</v>
      </c>
    </row>
    <row r="117" spans="2:9">
      <c r="B117" s="1382"/>
      <c r="C117" s="1382"/>
      <c r="D117" s="1382"/>
      <c r="E117" s="1382"/>
      <c r="F117" s="1373"/>
      <c r="G117" s="1382"/>
      <c r="H117" s="1145"/>
      <c r="I117" s="450"/>
    </row>
    <row r="118" spans="2:9">
      <c r="B118" s="1382"/>
      <c r="C118" s="1382"/>
      <c r="D118" s="1382"/>
      <c r="E118" s="1382"/>
      <c r="F118" s="1373"/>
      <c r="G118" s="1382"/>
      <c r="H118" s="1145"/>
      <c r="I118" s="450"/>
    </row>
    <row r="119" spans="2:9">
      <c r="B119" s="1079" t="s">
        <v>1653</v>
      </c>
      <c r="C119" s="1382"/>
      <c r="D119" s="1382"/>
      <c r="E119" s="1382"/>
      <c r="F119" s="1373"/>
      <c r="G119" s="1373"/>
      <c r="H119" s="1373"/>
      <c r="I119" s="1373"/>
    </row>
    <row r="120" spans="2:9">
      <c r="B120" s="1079"/>
      <c r="C120" s="1382"/>
      <c r="D120" s="1382"/>
      <c r="E120" s="1382"/>
      <c r="F120" s="1373"/>
      <c r="G120" s="445" t="s">
        <v>61</v>
      </c>
      <c r="H120" s="445" t="s">
        <v>761</v>
      </c>
      <c r="I120" s="445"/>
    </row>
    <row r="121" spans="2:9">
      <c r="B121" s="1079" t="s">
        <v>2057</v>
      </c>
      <c r="C121" s="1382"/>
      <c r="D121" s="1382"/>
      <c r="E121" s="1382"/>
      <c r="F121" s="1373"/>
      <c r="G121" s="445" t="s">
        <v>1654</v>
      </c>
      <c r="H121" s="228" t="s">
        <v>762</v>
      </c>
      <c r="I121" s="228" t="s">
        <v>763</v>
      </c>
    </row>
    <row r="122" spans="2:9">
      <c r="B122" s="1382"/>
      <c r="C122" s="1382"/>
      <c r="D122" s="1382"/>
      <c r="E122" s="1382"/>
      <c r="F122" s="1373"/>
      <c r="G122" s="445" t="s">
        <v>72</v>
      </c>
      <c r="H122" s="445">
        <v>179</v>
      </c>
      <c r="I122" s="445">
        <v>100</v>
      </c>
    </row>
    <row r="123" spans="2:9">
      <c r="B123" s="1382"/>
      <c r="C123" s="1382"/>
      <c r="D123" s="1382"/>
      <c r="E123" s="1382"/>
      <c r="F123" s="1373"/>
      <c r="G123" s="1146" t="s">
        <v>1647</v>
      </c>
      <c r="H123" s="1147">
        <v>35.4</v>
      </c>
      <c r="I123" s="450">
        <f>(H123/$H$122)*100</f>
        <v>19.77653631284916</v>
      </c>
    </row>
    <row r="124" spans="2:9">
      <c r="B124" s="1382"/>
      <c r="C124" s="1146"/>
      <c r="D124" s="1382"/>
      <c r="E124" s="1382"/>
      <c r="F124" s="1373"/>
      <c r="G124" s="1146" t="s">
        <v>1655</v>
      </c>
      <c r="H124" s="1147">
        <v>33.200000000000003</v>
      </c>
      <c r="I124" s="450">
        <f t="shared" ref="I124:I132" si="1">(H124/$H$122)*100</f>
        <v>18.547486033519554</v>
      </c>
    </row>
    <row r="125" spans="2:9">
      <c r="B125" s="1382"/>
      <c r="C125" s="1382"/>
      <c r="D125" s="1382"/>
      <c r="E125" s="1382"/>
      <c r="F125" s="1373"/>
      <c r="G125" s="1146" t="s">
        <v>1646</v>
      </c>
      <c r="H125" s="1147">
        <v>30.85</v>
      </c>
      <c r="I125" s="450">
        <f t="shared" si="1"/>
        <v>17.234636871508378</v>
      </c>
    </row>
    <row r="126" spans="2:9">
      <c r="B126" s="1382"/>
      <c r="C126" s="1146"/>
      <c r="D126" s="1382"/>
      <c r="E126" s="1382"/>
      <c r="F126" s="1373"/>
      <c r="G126" s="1146" t="s">
        <v>1651</v>
      </c>
      <c r="H126" s="1147">
        <v>21.28</v>
      </c>
      <c r="I126" s="450">
        <f t="shared" si="1"/>
        <v>11.888268156424582</v>
      </c>
    </row>
    <row r="127" spans="2:9">
      <c r="B127" s="1382"/>
      <c r="C127" s="1146"/>
      <c r="D127" s="1382"/>
      <c r="E127" s="1382"/>
      <c r="F127" s="1373"/>
      <c r="G127" s="1146" t="s">
        <v>1648</v>
      </c>
      <c r="H127" s="1147">
        <v>19.286100000000001</v>
      </c>
      <c r="I127" s="450">
        <f t="shared" si="1"/>
        <v>10.774357541899441</v>
      </c>
    </row>
    <row r="128" spans="2:9">
      <c r="B128" s="1382"/>
      <c r="C128" s="1146"/>
      <c r="D128" s="1382"/>
      <c r="E128" s="1382"/>
      <c r="F128" s="1373"/>
      <c r="G128" s="1146" t="s">
        <v>1663</v>
      </c>
      <c r="H128" s="1147">
        <v>16.100000000000001</v>
      </c>
      <c r="I128" s="450">
        <f t="shared" si="1"/>
        <v>8.994413407821229</v>
      </c>
    </row>
    <row r="129" spans="2:9">
      <c r="B129" s="1382"/>
      <c r="C129" s="1146"/>
      <c r="D129" s="1382"/>
      <c r="E129" s="1382"/>
      <c r="F129" s="1373"/>
      <c r="G129" s="1146" t="s">
        <v>1656</v>
      </c>
      <c r="H129" s="1147">
        <v>6.05</v>
      </c>
      <c r="I129" s="450">
        <f t="shared" si="1"/>
        <v>3.3798882681564244</v>
      </c>
    </row>
    <row r="130" spans="2:9">
      <c r="B130" s="1382"/>
      <c r="C130" s="1146"/>
      <c r="D130" s="1382"/>
      <c r="E130" s="1382"/>
      <c r="F130" s="1373"/>
      <c r="G130" s="1146" t="s">
        <v>1665</v>
      </c>
      <c r="H130" s="1147">
        <v>5.5</v>
      </c>
      <c r="I130" s="450">
        <f t="shared" si="1"/>
        <v>3.0726256983240221</v>
      </c>
    </row>
    <row r="131" spans="2:9">
      <c r="B131" s="1382"/>
      <c r="C131" s="1146"/>
      <c r="D131" s="1382"/>
      <c r="E131" s="1382"/>
      <c r="F131" s="1373"/>
      <c r="G131" s="1146" t="s">
        <v>1652</v>
      </c>
      <c r="H131" s="1147">
        <v>4.75</v>
      </c>
      <c r="I131" s="450">
        <f t="shared" si="1"/>
        <v>2.6536312849162011</v>
      </c>
    </row>
    <row r="132" spans="2:9">
      <c r="B132" s="1382"/>
      <c r="C132" s="1146"/>
      <c r="D132" s="1382"/>
      <c r="E132" s="1382"/>
      <c r="F132" s="1373"/>
      <c r="G132" s="1146" t="s">
        <v>382</v>
      </c>
      <c r="H132" s="1148">
        <v>7.011499999999999</v>
      </c>
      <c r="I132" s="450">
        <f t="shared" si="1"/>
        <v>3.9170391061452507</v>
      </c>
    </row>
    <row r="133" spans="2:9">
      <c r="B133" s="1382"/>
      <c r="C133" s="1382"/>
      <c r="D133" s="1382"/>
      <c r="E133" s="1382"/>
      <c r="F133" s="1373"/>
      <c r="G133" s="1373"/>
      <c r="H133" s="20"/>
      <c r="I133" s="1373"/>
    </row>
    <row r="134" spans="2:9">
      <c r="B134" s="1079" t="s">
        <v>1658</v>
      </c>
      <c r="C134" s="1382"/>
      <c r="D134" s="1382"/>
      <c r="E134" s="1382"/>
      <c r="F134" s="1373"/>
      <c r="G134" s="445" t="s">
        <v>61</v>
      </c>
      <c r="H134" s="445" t="s">
        <v>761</v>
      </c>
      <c r="I134" s="445"/>
    </row>
    <row r="135" spans="2:9">
      <c r="B135" s="1079"/>
      <c r="C135" s="1382"/>
      <c r="D135" s="1382"/>
      <c r="E135" s="1382"/>
      <c r="F135" s="1373"/>
      <c r="G135" s="445" t="s">
        <v>1659</v>
      </c>
      <c r="H135" s="228" t="s">
        <v>762</v>
      </c>
      <c r="I135" s="228" t="s">
        <v>763</v>
      </c>
    </row>
    <row r="136" spans="2:9">
      <c r="B136" s="1079" t="s">
        <v>2058</v>
      </c>
      <c r="C136" s="1382"/>
      <c r="D136" s="1382"/>
      <c r="E136" s="1382"/>
      <c r="F136" s="1373"/>
      <c r="G136" s="445" t="s">
        <v>72</v>
      </c>
      <c r="H136" s="1149">
        <v>4034</v>
      </c>
      <c r="I136" s="445">
        <v>100</v>
      </c>
    </row>
    <row r="137" spans="2:9">
      <c r="B137" s="1146"/>
      <c r="C137" s="1382"/>
      <c r="D137" s="1382"/>
      <c r="E137" s="1382"/>
      <c r="F137" s="1373"/>
      <c r="G137" s="1146" t="s">
        <v>1647</v>
      </c>
      <c r="H137" s="1150">
        <v>1278.3</v>
      </c>
      <c r="I137" s="1147">
        <f>H137/$H$136*100</f>
        <v>31.688150718889439</v>
      </c>
    </row>
    <row r="138" spans="2:9">
      <c r="B138" s="1146"/>
      <c r="C138" s="1382"/>
      <c r="D138" s="1382"/>
      <c r="E138" s="1382"/>
      <c r="F138" s="1373"/>
      <c r="G138" s="1146" t="s">
        <v>1656</v>
      </c>
      <c r="H138" s="1150">
        <v>1044.7345</v>
      </c>
      <c r="I138" s="1147">
        <f t="shared" ref="I138:I151" si="2">H138/$H$136*100</f>
        <v>25.898227565691624</v>
      </c>
    </row>
    <row r="139" spans="2:9">
      <c r="B139" s="1146"/>
      <c r="C139" s="1382"/>
      <c r="D139" s="1382"/>
      <c r="E139" s="1382"/>
      <c r="F139" s="1373"/>
      <c r="G139" s="1146" t="s">
        <v>1652</v>
      </c>
      <c r="H139" s="1150">
        <v>430.4049</v>
      </c>
      <c r="I139" s="1147">
        <f t="shared" si="2"/>
        <v>10.669432325235498</v>
      </c>
    </row>
    <row r="140" spans="2:9">
      <c r="B140" s="1146"/>
      <c r="C140" s="1382"/>
      <c r="D140" s="1382"/>
      <c r="E140" s="1382"/>
      <c r="F140" s="1373"/>
      <c r="G140" s="1146" t="s">
        <v>1648</v>
      </c>
      <c r="H140" s="1150">
        <v>275.41340000000002</v>
      </c>
      <c r="I140" s="1147">
        <f t="shared" si="2"/>
        <v>6.8273029251363413</v>
      </c>
    </row>
    <row r="141" spans="2:9">
      <c r="B141" s="1142"/>
      <c r="C141" s="1373"/>
      <c r="D141" s="1373"/>
      <c r="E141" s="1373"/>
      <c r="F141" s="1373"/>
      <c r="G141" s="1146" t="s">
        <v>1660</v>
      </c>
      <c r="H141" s="1150">
        <v>250</v>
      </c>
      <c r="I141" s="1147">
        <f t="shared" si="2"/>
        <v>6.1973227565691626</v>
      </c>
    </row>
    <row r="142" spans="2:9">
      <c r="B142" s="1142"/>
      <c r="C142" s="1373"/>
      <c r="D142" s="1373"/>
      <c r="E142" s="1373"/>
      <c r="F142" s="1373"/>
      <c r="G142" s="1146" t="s">
        <v>1646</v>
      </c>
      <c r="H142" s="1150">
        <v>149.87</v>
      </c>
      <c r="I142" s="1147">
        <f t="shared" si="2"/>
        <v>3.7151710461080816</v>
      </c>
    </row>
    <row r="143" spans="2:9">
      <c r="B143" s="1373"/>
      <c r="C143" s="1373"/>
      <c r="D143" s="1373"/>
      <c r="E143" s="1373"/>
      <c r="F143" s="1373"/>
      <c r="G143" s="1146" t="s">
        <v>1661</v>
      </c>
      <c r="H143" s="1150">
        <v>90.3</v>
      </c>
      <c r="I143" s="1147">
        <f t="shared" si="2"/>
        <v>2.2384729796727809</v>
      </c>
    </row>
    <row r="144" spans="2:9">
      <c r="B144" s="1373"/>
      <c r="C144" s="1373"/>
      <c r="D144" s="1373"/>
      <c r="E144" s="1373"/>
      <c r="F144" s="1373"/>
      <c r="G144" s="1146" t="s">
        <v>1662</v>
      </c>
      <c r="H144" s="1150">
        <v>59.356999999999999</v>
      </c>
      <c r="I144" s="1147">
        <f t="shared" si="2"/>
        <v>1.4714179474467031</v>
      </c>
    </row>
    <row r="145" spans="2:15">
      <c r="B145" s="1373"/>
      <c r="C145" s="1373"/>
      <c r="D145" s="1373"/>
      <c r="E145" s="1373"/>
      <c r="F145" s="1373"/>
      <c r="G145" s="1146" t="s">
        <v>1664</v>
      </c>
      <c r="H145" s="449">
        <v>58.3</v>
      </c>
      <c r="I145" s="1147">
        <f t="shared" si="2"/>
        <v>1.4452156668319287</v>
      </c>
    </row>
    <row r="146" spans="2:15">
      <c r="B146" s="1142"/>
      <c r="C146" s="1373"/>
      <c r="D146" s="1373"/>
      <c r="E146" s="1373"/>
      <c r="F146" s="1373"/>
      <c r="G146" s="1146" t="s">
        <v>1655</v>
      </c>
      <c r="H146" s="1150">
        <v>54.2</v>
      </c>
      <c r="I146" s="1147">
        <f t="shared" si="2"/>
        <v>1.3435795736241944</v>
      </c>
    </row>
    <row r="147" spans="2:15">
      <c r="B147" s="1373"/>
      <c r="C147" s="1373"/>
      <c r="D147" s="1373"/>
      <c r="E147" s="1373"/>
      <c r="F147" s="1373"/>
      <c r="G147" s="1146" t="s">
        <v>1663</v>
      </c>
      <c r="H147" s="449">
        <v>53.9</v>
      </c>
      <c r="I147" s="1147">
        <f t="shared" si="2"/>
        <v>1.3361427863163113</v>
      </c>
    </row>
    <row r="148" spans="2:15">
      <c r="B148" s="1373"/>
      <c r="C148" s="1373"/>
      <c r="D148" s="1373"/>
      <c r="E148" s="1373"/>
      <c r="F148" s="1373"/>
      <c r="G148" s="1146" t="s">
        <v>1651</v>
      </c>
      <c r="H148" s="1150">
        <v>47.02</v>
      </c>
      <c r="I148" s="1147">
        <f t="shared" si="2"/>
        <v>1.165592464055528</v>
      </c>
    </row>
    <row r="149" spans="2:15">
      <c r="B149" s="1373"/>
      <c r="C149" s="1373"/>
      <c r="D149" s="1373"/>
      <c r="E149" s="1373"/>
      <c r="F149" s="1373"/>
      <c r="G149" s="1146" t="s">
        <v>1650</v>
      </c>
      <c r="H149" s="1150">
        <v>43.2</v>
      </c>
      <c r="I149" s="1147">
        <f t="shared" si="2"/>
        <v>1.0708973723351511</v>
      </c>
    </row>
    <row r="150" spans="2:15">
      <c r="B150" s="1373"/>
      <c r="C150" s="1373"/>
      <c r="D150" s="1373"/>
      <c r="E150" s="1373"/>
      <c r="F150" s="1373"/>
      <c r="G150" s="1146" t="s">
        <v>1657</v>
      </c>
      <c r="H150" s="1150">
        <v>32.15</v>
      </c>
      <c r="I150" s="1147">
        <f t="shared" si="2"/>
        <v>0.79697570649479421</v>
      </c>
    </row>
    <row r="151" spans="2:15">
      <c r="B151" s="1373"/>
      <c r="C151" s="1373"/>
      <c r="D151" s="1373"/>
      <c r="E151" s="1373"/>
      <c r="F151" s="1373"/>
      <c r="G151" s="1146" t="s">
        <v>150</v>
      </c>
      <c r="H151" s="7">
        <v>166.71669999999997</v>
      </c>
      <c r="I151" s="1147">
        <f t="shared" si="2"/>
        <v>4.1327887952404554</v>
      </c>
    </row>
    <row r="152" spans="2:15">
      <c r="B152" s="280" t="s">
        <v>2055</v>
      </c>
      <c r="C152" s="1373"/>
      <c r="D152" s="1373"/>
      <c r="E152" s="1373"/>
      <c r="F152" s="1373"/>
      <c r="G152" s="1373"/>
      <c r="H152" s="7"/>
      <c r="I152" s="1373"/>
    </row>
    <row r="153" spans="2:15">
      <c r="H153" s="7"/>
    </row>
    <row r="155" spans="2:15" ht="15.75">
      <c r="B155" s="1046" t="s">
        <v>1666</v>
      </c>
    </row>
    <row r="157" spans="2:15" ht="15.75">
      <c r="B157" s="1046" t="s">
        <v>674</v>
      </c>
    </row>
    <row r="158" spans="2:15" ht="15.75">
      <c r="B158" s="108"/>
    </row>
    <row r="159" spans="2:15" ht="15.75">
      <c r="B159" s="691" t="s">
        <v>669</v>
      </c>
      <c r="C159" s="691"/>
      <c r="D159" s="691"/>
      <c r="E159" s="691"/>
      <c r="F159" s="691"/>
      <c r="G159" s="691"/>
      <c r="H159" s="691"/>
      <c r="I159" s="691"/>
      <c r="J159" s="691"/>
      <c r="K159" s="691"/>
      <c r="L159" s="681"/>
      <c r="M159" s="681"/>
      <c r="N159" s="681"/>
      <c r="O159" s="681"/>
    </row>
    <row r="160" spans="2:15" ht="15.75">
      <c r="B160" s="691"/>
      <c r="C160" s="691"/>
      <c r="D160" s="691"/>
      <c r="E160" s="691"/>
      <c r="F160" s="691"/>
      <c r="G160" s="691"/>
      <c r="H160" s="691"/>
      <c r="I160" s="691"/>
      <c r="J160" s="691"/>
      <c r="K160" s="691"/>
      <c r="L160" s="681"/>
      <c r="M160" s="681"/>
      <c r="N160" s="681"/>
      <c r="O160" s="681"/>
    </row>
    <row r="161" spans="2:15">
      <c r="B161" s="1151"/>
      <c r="C161" s="1151">
        <v>2021</v>
      </c>
      <c r="D161" s="1151">
        <v>2020</v>
      </c>
      <c r="E161" s="1151">
        <v>2019</v>
      </c>
      <c r="F161" s="1151">
        <v>2018</v>
      </c>
      <c r="G161" s="1151">
        <v>2017</v>
      </c>
      <c r="H161" s="1151">
        <v>2016</v>
      </c>
      <c r="I161" s="1151">
        <v>2015</v>
      </c>
      <c r="J161" s="1151">
        <v>2014</v>
      </c>
      <c r="K161" s="1151">
        <v>2013</v>
      </c>
      <c r="L161" s="1151">
        <v>2012</v>
      </c>
      <c r="M161" s="1152">
        <v>2011</v>
      </c>
      <c r="N161" s="1051"/>
    </row>
    <row r="162" spans="2:15">
      <c r="B162" s="682" t="s">
        <v>672</v>
      </c>
      <c r="C162" s="1153">
        <v>60908</v>
      </c>
      <c r="D162" s="685">
        <v>51367</v>
      </c>
      <c r="E162" s="685">
        <v>54672</v>
      </c>
      <c r="F162" s="685">
        <v>46262</v>
      </c>
      <c r="G162" s="685">
        <v>43536</v>
      </c>
      <c r="H162" s="685">
        <v>40589</v>
      </c>
      <c r="I162" s="685">
        <v>37044.972999999998</v>
      </c>
      <c r="J162" s="685">
        <v>31696.367999999999</v>
      </c>
      <c r="K162" s="685">
        <v>30229</v>
      </c>
      <c r="L162" s="685">
        <v>26294.928</v>
      </c>
      <c r="M162" s="685">
        <v>28842.042000000001</v>
      </c>
      <c r="N162" s="1218"/>
    </row>
    <row r="163" spans="2:15">
      <c r="B163" s="686" t="s">
        <v>670</v>
      </c>
      <c r="C163" s="1154">
        <v>50034</v>
      </c>
      <c r="D163" s="685">
        <v>32273</v>
      </c>
      <c r="E163" s="685">
        <v>31989</v>
      </c>
      <c r="F163" s="685">
        <v>28629</v>
      </c>
      <c r="G163" s="685">
        <v>25870</v>
      </c>
      <c r="H163" s="685">
        <v>25054</v>
      </c>
      <c r="I163" s="685">
        <v>25503.1</v>
      </c>
      <c r="J163" s="685">
        <v>23976.833999999999</v>
      </c>
      <c r="K163" s="685">
        <v>21243</v>
      </c>
      <c r="L163" s="687">
        <v>23187.5</v>
      </c>
      <c r="M163" s="687">
        <v>19509.602999999999</v>
      </c>
      <c r="N163" s="1218"/>
    </row>
    <row r="164" spans="2:15">
      <c r="B164" s="1155" t="s">
        <v>832</v>
      </c>
      <c r="C164" s="1156">
        <v>12394</v>
      </c>
      <c r="D164" s="1157">
        <v>8410</v>
      </c>
      <c r="E164" s="1157">
        <v>7370</v>
      </c>
      <c r="F164" s="1157">
        <v>6693</v>
      </c>
      <c r="G164" s="1157">
        <v>6286</v>
      </c>
      <c r="H164" s="1157">
        <v>6401</v>
      </c>
      <c r="I164" s="1157">
        <v>5965.6210000000001</v>
      </c>
      <c r="J164" s="1157">
        <v>4919.4690000000001</v>
      </c>
      <c r="K164" s="1157">
        <v>5185</v>
      </c>
      <c r="L164" s="1157">
        <v>5181.9279999999999</v>
      </c>
      <c r="M164" s="1157">
        <v>4520.2070000000003</v>
      </c>
      <c r="N164" s="1218"/>
    </row>
    <row r="165" spans="2:15">
      <c r="B165" s="1158" t="s">
        <v>671</v>
      </c>
      <c r="C165" s="1159">
        <v>1571</v>
      </c>
      <c r="D165" s="1160">
        <v>1192</v>
      </c>
      <c r="E165" s="1160">
        <v>1228</v>
      </c>
      <c r="F165" s="1160">
        <v>1491</v>
      </c>
      <c r="G165" s="1160">
        <v>1113</v>
      </c>
      <c r="H165" s="1160">
        <v>1538</v>
      </c>
      <c r="I165" s="1160">
        <v>1426.8409999999999</v>
      </c>
      <c r="J165" s="1160">
        <v>1440.8040000000001</v>
      </c>
      <c r="K165" s="1160">
        <v>1519</v>
      </c>
      <c r="L165" s="1160">
        <v>1732.992</v>
      </c>
      <c r="M165" s="1160">
        <v>1620.194</v>
      </c>
      <c r="N165" s="1218"/>
    </row>
    <row r="166" spans="2:15">
      <c r="B166" s="1161" t="s">
        <v>72</v>
      </c>
      <c r="C166" s="415">
        <v>124907</v>
      </c>
      <c r="D166" s="415">
        <v>93242</v>
      </c>
      <c r="E166" s="415">
        <v>95259</v>
      </c>
      <c r="F166" s="415">
        <v>83075</v>
      </c>
      <c r="G166" s="415">
        <v>76805</v>
      </c>
      <c r="H166" s="415">
        <v>73582</v>
      </c>
      <c r="I166" s="415">
        <v>69940.535000000003</v>
      </c>
      <c r="J166" s="415">
        <v>62033.474999999999</v>
      </c>
      <c r="K166" s="415">
        <v>58176</v>
      </c>
      <c r="L166" s="415">
        <v>56397.347999999998</v>
      </c>
      <c r="M166" s="415">
        <v>54492.046000000002</v>
      </c>
      <c r="N166" s="986"/>
    </row>
    <row r="167" spans="2:15">
      <c r="B167" s="280" t="s">
        <v>2056</v>
      </c>
      <c r="C167" s="27"/>
      <c r="D167" s="27"/>
      <c r="E167" s="27"/>
      <c r="F167" s="27"/>
      <c r="G167" s="27"/>
      <c r="N167" s="375"/>
    </row>
    <row r="168" spans="2:15">
      <c r="C168" s="27"/>
      <c r="D168" s="27"/>
      <c r="E168" s="27"/>
      <c r="F168" s="27"/>
      <c r="G168" s="27"/>
      <c r="H168" s="27"/>
      <c r="I168" s="27"/>
      <c r="J168" s="27"/>
      <c r="K168" s="27"/>
      <c r="N168" s="375"/>
    </row>
    <row r="169" spans="2:15">
      <c r="N169" s="375"/>
    </row>
    <row r="170" spans="2:15" ht="15.75">
      <c r="B170" s="1046" t="s">
        <v>668</v>
      </c>
      <c r="N170" s="375"/>
    </row>
    <row r="171" spans="2:15" ht="15.75">
      <c r="B171" s="108"/>
      <c r="N171" s="375"/>
    </row>
    <row r="172" spans="2:15" ht="15.75">
      <c r="B172" s="691" t="s">
        <v>669</v>
      </c>
      <c r="C172" s="681"/>
      <c r="D172" s="681"/>
      <c r="E172" s="681"/>
      <c r="F172" s="681"/>
      <c r="G172" s="681"/>
      <c r="H172" s="681"/>
      <c r="I172" s="681"/>
      <c r="J172" s="681"/>
      <c r="K172" s="681"/>
      <c r="L172" s="681"/>
      <c r="M172" s="681"/>
      <c r="N172" s="1407"/>
      <c r="O172" s="681"/>
    </row>
    <row r="173" spans="2:15" ht="15.75">
      <c r="B173" s="681"/>
      <c r="C173" s="681"/>
      <c r="D173" s="681"/>
      <c r="E173" s="681"/>
      <c r="F173" s="681"/>
      <c r="G173" s="681"/>
      <c r="H173" s="681"/>
      <c r="I173" s="681"/>
      <c r="J173" s="681"/>
      <c r="K173" s="681"/>
      <c r="L173" s="681"/>
      <c r="M173" s="681"/>
      <c r="N173" s="1407"/>
      <c r="O173" s="681"/>
    </row>
    <row r="174" spans="2:15">
      <c r="B174" s="1151"/>
      <c r="C174" s="1151">
        <v>2021</v>
      </c>
      <c r="D174" s="1151">
        <v>2020</v>
      </c>
      <c r="E174" s="1151">
        <v>2019</v>
      </c>
      <c r="F174" s="1151">
        <v>2018</v>
      </c>
      <c r="G174" s="1151">
        <v>2017</v>
      </c>
      <c r="H174" s="1151">
        <v>2016</v>
      </c>
      <c r="I174" s="1151">
        <v>2015</v>
      </c>
      <c r="J174" s="1151">
        <v>2014</v>
      </c>
      <c r="K174" s="1151">
        <v>2013</v>
      </c>
      <c r="L174" s="1151">
        <v>2012</v>
      </c>
      <c r="M174" s="1152">
        <v>2011</v>
      </c>
      <c r="N174" s="1051"/>
    </row>
    <row r="175" spans="2:15">
      <c r="B175" s="682" t="s">
        <v>672</v>
      </c>
      <c r="C175" s="1153">
        <v>37380</v>
      </c>
      <c r="D175" s="685">
        <v>31128</v>
      </c>
      <c r="E175" s="685">
        <v>31732</v>
      </c>
      <c r="F175" s="685">
        <v>42301</v>
      </c>
      <c r="G175" s="685">
        <v>64817</v>
      </c>
      <c r="H175" s="685">
        <v>66228</v>
      </c>
      <c r="I175" s="685">
        <v>59480.205000000002</v>
      </c>
      <c r="J175" s="685">
        <v>58416.538</v>
      </c>
      <c r="K175" s="685">
        <v>61975</v>
      </c>
      <c r="L175" s="685">
        <v>45609.724999999999</v>
      </c>
      <c r="M175" s="685">
        <v>42692.815000000002</v>
      </c>
      <c r="N175" s="1218"/>
    </row>
    <row r="176" spans="2:15">
      <c r="B176" s="682" t="s">
        <v>671</v>
      </c>
      <c r="C176" s="1153">
        <v>3453</v>
      </c>
      <c r="D176" s="685">
        <v>2168</v>
      </c>
      <c r="E176" s="685">
        <v>2423</v>
      </c>
      <c r="F176" s="685">
        <v>4677</v>
      </c>
      <c r="G176" s="685">
        <v>5906</v>
      </c>
      <c r="H176" s="685">
        <v>8257</v>
      </c>
      <c r="I176" s="685">
        <v>9041.6049999999996</v>
      </c>
      <c r="J176" s="685">
        <v>5693.4859999999999</v>
      </c>
      <c r="K176" s="685">
        <v>5342</v>
      </c>
      <c r="L176" s="685">
        <v>4525.183</v>
      </c>
      <c r="M176" s="685">
        <v>4403.5959999999995</v>
      </c>
      <c r="N176" s="1218"/>
    </row>
    <row r="177" spans="2:14">
      <c r="B177" s="686" t="s">
        <v>670</v>
      </c>
      <c r="C177" s="1154">
        <v>2779</v>
      </c>
      <c r="D177" s="685">
        <v>2521</v>
      </c>
      <c r="E177" s="685">
        <v>3525</v>
      </c>
      <c r="F177" s="685">
        <v>2732</v>
      </c>
      <c r="G177" s="685">
        <v>3135</v>
      </c>
      <c r="H177" s="685">
        <v>3719</v>
      </c>
      <c r="I177" s="685">
        <v>4380.2460000000001</v>
      </c>
      <c r="J177" s="685">
        <v>4804.5529999999999</v>
      </c>
      <c r="K177" s="685">
        <v>1925</v>
      </c>
      <c r="L177" s="687">
        <v>1547.383</v>
      </c>
      <c r="M177" s="687">
        <v>1043.2070000000001</v>
      </c>
      <c r="N177" s="1218"/>
    </row>
    <row r="178" spans="2:14">
      <c r="B178" s="1155" t="s">
        <v>832</v>
      </c>
      <c r="C178" s="1156">
        <v>839</v>
      </c>
      <c r="D178" s="1157">
        <v>439</v>
      </c>
      <c r="E178" s="1157">
        <v>596</v>
      </c>
      <c r="F178" s="1157">
        <v>821</v>
      </c>
      <c r="G178" s="1157">
        <v>629</v>
      </c>
      <c r="H178" s="1157">
        <v>663</v>
      </c>
      <c r="I178" s="1157">
        <v>631.12300000000005</v>
      </c>
      <c r="J178" s="1157">
        <v>543.33900000000006</v>
      </c>
      <c r="K178" s="1157">
        <v>480</v>
      </c>
      <c r="L178" s="1157">
        <v>532.47500000000002</v>
      </c>
      <c r="M178" s="1157">
        <v>325.66699999999997</v>
      </c>
      <c r="N178" s="1218"/>
    </row>
    <row r="179" spans="2:14">
      <c r="B179" s="1161" t="s">
        <v>72</v>
      </c>
      <c r="C179" s="415">
        <v>44451</v>
      </c>
      <c r="D179" s="415">
        <v>36256</v>
      </c>
      <c r="E179" s="415">
        <v>38276</v>
      </c>
      <c r="F179" s="415">
        <v>50531</v>
      </c>
      <c r="G179" s="415">
        <v>74487</v>
      </c>
      <c r="H179" s="415">
        <v>78867</v>
      </c>
      <c r="I179" s="415">
        <v>73533.179000000004</v>
      </c>
      <c r="J179" s="415">
        <v>69457.915999999997</v>
      </c>
      <c r="K179" s="415">
        <v>69722</v>
      </c>
      <c r="L179" s="415">
        <v>52214.766000000003</v>
      </c>
      <c r="M179" s="415">
        <v>48465.285000000003</v>
      </c>
      <c r="N179" s="986"/>
    </row>
    <row r="180" spans="2:14">
      <c r="B180" s="280" t="s">
        <v>2056</v>
      </c>
      <c r="N180" s="375"/>
    </row>
    <row r="181" spans="2:14">
      <c r="N181" s="375"/>
    </row>
    <row r="182" spans="2:14">
      <c r="N182" s="375"/>
    </row>
    <row r="183" spans="2:14" ht="15.75">
      <c r="B183" s="190" t="s">
        <v>674</v>
      </c>
      <c r="C183" s="105"/>
      <c r="D183" s="105"/>
      <c r="E183" s="105"/>
      <c r="F183" s="105"/>
      <c r="G183" s="105"/>
      <c r="H183" s="105"/>
      <c r="I183" s="105"/>
      <c r="J183" s="105"/>
      <c r="K183" s="105"/>
      <c r="L183" s="1065"/>
      <c r="M183" s="1065"/>
      <c r="N183" s="1408"/>
    </row>
    <row r="184" spans="2:14">
      <c r="B184" s="1" t="s">
        <v>1667</v>
      </c>
      <c r="C184" s="1"/>
      <c r="D184" s="1"/>
      <c r="E184" s="1"/>
      <c r="F184" s="1"/>
      <c r="G184" s="1"/>
      <c r="H184" s="1"/>
      <c r="I184" s="1"/>
      <c r="J184" s="1"/>
      <c r="K184" s="1"/>
      <c r="L184" s="1065"/>
      <c r="M184" s="1065"/>
      <c r="N184" s="1408"/>
    </row>
    <row r="185" spans="2:14">
      <c r="B185" s="421" t="s">
        <v>677</v>
      </c>
      <c r="C185" s="1162">
        <v>2021</v>
      </c>
      <c r="D185" s="1162">
        <v>2020</v>
      </c>
      <c r="E185" s="1162">
        <v>2019</v>
      </c>
      <c r="F185" s="1162">
        <v>2018</v>
      </c>
      <c r="G185" s="1162">
        <v>2017</v>
      </c>
      <c r="H185" s="1162">
        <v>2016</v>
      </c>
      <c r="I185" s="1162">
        <v>2015</v>
      </c>
      <c r="J185" s="1162">
        <v>2014</v>
      </c>
      <c r="K185" s="1162">
        <v>2013</v>
      </c>
      <c r="L185" s="1162">
        <v>2012</v>
      </c>
      <c r="M185" s="410">
        <v>2011</v>
      </c>
      <c r="N185" s="1051"/>
    </row>
    <row r="186" spans="2:14">
      <c r="B186" s="1163" t="s">
        <v>18</v>
      </c>
      <c r="C186" s="1164">
        <v>34138</v>
      </c>
      <c r="D186" s="1165">
        <v>22572</v>
      </c>
      <c r="E186" s="1165">
        <v>17955</v>
      </c>
      <c r="F186" s="1165">
        <v>13132</v>
      </c>
      <c r="G186" s="1165">
        <v>10000</v>
      </c>
      <c r="H186" s="1165">
        <v>8933</v>
      </c>
      <c r="I186" s="1165">
        <v>7011.85</v>
      </c>
      <c r="J186" s="1165">
        <v>7129</v>
      </c>
      <c r="K186" s="1165">
        <v>4910</v>
      </c>
      <c r="L186" s="1166">
        <v>4950.91</v>
      </c>
      <c r="M186" s="1166">
        <v>4402.0619999999999</v>
      </c>
      <c r="N186" s="1406"/>
    </row>
    <row r="187" spans="2:14">
      <c r="B187" s="1167" t="s">
        <v>25</v>
      </c>
      <c r="C187" s="1168">
        <v>7246</v>
      </c>
      <c r="D187" s="1165">
        <v>4381</v>
      </c>
      <c r="E187" s="1165">
        <v>7680</v>
      </c>
      <c r="F187" s="1165">
        <v>9864</v>
      </c>
      <c r="G187" s="1165">
        <v>10049</v>
      </c>
      <c r="H187" s="1165">
        <v>9997</v>
      </c>
      <c r="I187" s="1165">
        <v>9103.23</v>
      </c>
      <c r="J187" s="1165">
        <v>8289</v>
      </c>
      <c r="K187" s="1165">
        <v>8502</v>
      </c>
      <c r="L187" s="1165">
        <v>9131.5480000000007</v>
      </c>
      <c r="M187" s="1165">
        <v>6166.299</v>
      </c>
      <c r="N187" s="1406"/>
    </row>
    <row r="188" spans="2:14">
      <c r="B188" s="1163" t="s">
        <v>845</v>
      </c>
      <c r="C188" s="1164">
        <v>876.98599999999999</v>
      </c>
      <c r="D188" s="1166">
        <v>956</v>
      </c>
      <c r="E188" s="1166">
        <v>1440</v>
      </c>
      <c r="F188" s="1166">
        <v>1778</v>
      </c>
      <c r="G188" s="1166">
        <v>2030</v>
      </c>
      <c r="H188" s="1166">
        <v>1394</v>
      </c>
      <c r="I188" s="1166">
        <v>1229.0419999999999</v>
      </c>
      <c r="J188" s="1166">
        <v>1315</v>
      </c>
      <c r="K188" s="1166">
        <v>1520</v>
      </c>
      <c r="L188" s="1166">
        <v>2187.915</v>
      </c>
      <c r="M188" s="1166">
        <v>1784.789</v>
      </c>
      <c r="N188" s="1406"/>
    </row>
    <row r="189" spans="2:14">
      <c r="B189" s="1163" t="s">
        <v>1668</v>
      </c>
      <c r="C189" s="1164">
        <v>1944.856</v>
      </c>
      <c r="D189" s="1166">
        <v>1413</v>
      </c>
      <c r="E189" s="1166">
        <v>1203</v>
      </c>
      <c r="F189" s="1166">
        <v>996</v>
      </c>
      <c r="G189" s="1166">
        <v>872</v>
      </c>
      <c r="H189" s="1166">
        <v>1320</v>
      </c>
      <c r="I189" s="1166">
        <v>1024</v>
      </c>
      <c r="J189" s="1166">
        <v>963</v>
      </c>
      <c r="K189" s="1166">
        <v>878</v>
      </c>
      <c r="L189" s="1166">
        <v>638</v>
      </c>
      <c r="M189" s="1166">
        <v>844</v>
      </c>
      <c r="N189" s="1406"/>
    </row>
    <row r="190" spans="2:14">
      <c r="B190" s="1041" t="s">
        <v>838</v>
      </c>
      <c r="C190" s="1169">
        <v>345.97899999999998</v>
      </c>
      <c r="D190" s="746">
        <v>219</v>
      </c>
      <c r="E190" s="746">
        <v>372</v>
      </c>
      <c r="F190" s="746">
        <v>373</v>
      </c>
      <c r="G190" s="746">
        <v>463</v>
      </c>
      <c r="H190" s="746">
        <v>436</v>
      </c>
      <c r="I190" s="746">
        <v>1055.5050000000001</v>
      </c>
      <c r="J190" s="746">
        <v>2199</v>
      </c>
      <c r="K190" s="746">
        <v>2333</v>
      </c>
      <c r="L190" s="746">
        <v>2702.5520000000001</v>
      </c>
      <c r="M190" s="746">
        <v>2646.6289999999999</v>
      </c>
      <c r="N190" s="1406"/>
    </row>
    <row r="191" spans="2:14">
      <c r="B191" s="1170" t="s">
        <v>1669</v>
      </c>
      <c r="C191" s="1171">
        <v>81.638999999999996</v>
      </c>
      <c r="D191" s="746">
        <v>56</v>
      </c>
      <c r="E191" s="746">
        <v>259</v>
      </c>
      <c r="F191" s="746">
        <v>362</v>
      </c>
      <c r="G191" s="746">
        <v>493</v>
      </c>
      <c r="H191" s="746">
        <v>400</v>
      </c>
      <c r="I191" s="746">
        <v>482</v>
      </c>
      <c r="J191" s="746">
        <v>345</v>
      </c>
      <c r="K191" s="746">
        <v>190</v>
      </c>
      <c r="L191" s="1172">
        <v>146</v>
      </c>
      <c r="M191" s="1172">
        <v>238</v>
      </c>
      <c r="N191" s="1406"/>
    </row>
    <row r="192" spans="2:14">
      <c r="B192" s="1170" t="s">
        <v>150</v>
      </c>
      <c r="C192" s="1171">
        <v>5400.0619999999981</v>
      </c>
      <c r="D192" s="1172">
        <v>2676</v>
      </c>
      <c r="E192" s="1172">
        <v>3080</v>
      </c>
      <c r="F192" s="1172">
        <v>2124</v>
      </c>
      <c r="G192" s="1172">
        <v>1963</v>
      </c>
      <c r="H192" s="1172">
        <v>2574</v>
      </c>
      <c r="I192" s="1172">
        <v>5597.4729999999981</v>
      </c>
      <c r="J192" s="1172">
        <v>3737</v>
      </c>
      <c r="K192" s="1172">
        <v>2910</v>
      </c>
      <c r="L192" s="1172">
        <v>3430.5750000000007</v>
      </c>
      <c r="M192" s="1172">
        <v>3427.8239999999969</v>
      </c>
      <c r="N192" s="1406"/>
    </row>
    <row r="193" spans="2:17">
      <c r="B193" s="1173" t="s">
        <v>4</v>
      </c>
      <c r="C193" s="1173">
        <v>50033.521999999997</v>
      </c>
      <c r="D193" s="1173">
        <v>32273</v>
      </c>
      <c r="E193" s="1173">
        <v>31989</v>
      </c>
      <c r="F193" s="1173">
        <v>28629</v>
      </c>
      <c r="G193" s="1173">
        <v>25870</v>
      </c>
      <c r="H193" s="1173">
        <v>25054</v>
      </c>
      <c r="I193" s="1173">
        <v>25503.1</v>
      </c>
      <c r="J193" s="1173">
        <v>23977</v>
      </c>
      <c r="K193" s="1173">
        <v>21243</v>
      </c>
      <c r="L193" s="1173">
        <v>23187.5</v>
      </c>
      <c r="M193" s="1173">
        <v>19509.602999999999</v>
      </c>
      <c r="N193" s="1409"/>
    </row>
    <row r="194" spans="2:17">
      <c r="B194" s="280" t="s">
        <v>2056</v>
      </c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1281"/>
    </row>
    <row r="195" spans="2:17"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1281"/>
    </row>
    <row r="196" spans="2:17">
      <c r="N196" s="375"/>
    </row>
    <row r="197" spans="2:17">
      <c r="B197" s="680" t="s">
        <v>1496</v>
      </c>
      <c r="C197" s="1"/>
      <c r="D197" s="1"/>
      <c r="E197" s="1"/>
      <c r="F197" s="1"/>
      <c r="G197" s="1"/>
      <c r="H197" s="1"/>
      <c r="I197" s="1"/>
      <c r="J197" s="1"/>
      <c r="K197" s="1"/>
      <c r="L197" s="1065"/>
      <c r="M197" s="1065"/>
      <c r="N197" s="1408"/>
    </row>
    <row r="198" spans="2:17">
      <c r="B198" s="1174" t="s">
        <v>677</v>
      </c>
      <c r="C198" s="1175">
        <v>2021</v>
      </c>
      <c r="D198" s="1175">
        <v>2020</v>
      </c>
      <c r="E198" s="1175">
        <v>2019</v>
      </c>
      <c r="F198" s="1175">
        <v>2018</v>
      </c>
      <c r="G198" s="1175">
        <v>2017</v>
      </c>
      <c r="H198" s="1175">
        <v>2016</v>
      </c>
      <c r="I198" s="1175">
        <v>2015</v>
      </c>
      <c r="J198" s="1175">
        <v>2014</v>
      </c>
      <c r="K198" s="1175">
        <v>2013</v>
      </c>
      <c r="L198" s="1175">
        <v>2012</v>
      </c>
      <c r="M198" s="1176">
        <v>2011</v>
      </c>
      <c r="N198" s="1051"/>
    </row>
    <row r="199" spans="2:17">
      <c r="B199" s="1167" t="s">
        <v>1670</v>
      </c>
      <c r="C199" s="1168">
        <v>12283</v>
      </c>
      <c r="D199" s="1165">
        <v>8992</v>
      </c>
      <c r="E199" s="1165">
        <v>8665</v>
      </c>
      <c r="F199" s="1165">
        <v>11573</v>
      </c>
      <c r="G199" s="1165">
        <v>10231</v>
      </c>
      <c r="H199" s="1165">
        <v>5790</v>
      </c>
      <c r="I199" s="1165">
        <v>1331.047</v>
      </c>
      <c r="J199" s="1165">
        <v>1743</v>
      </c>
      <c r="K199" s="1165">
        <v>1856</v>
      </c>
      <c r="L199" s="1165">
        <v>458</v>
      </c>
      <c r="M199" s="1165">
        <v>956</v>
      </c>
      <c r="N199" s="1406"/>
    </row>
    <row r="200" spans="2:17">
      <c r="B200" s="1163" t="s">
        <v>1671</v>
      </c>
      <c r="C200" s="1164">
        <v>6967</v>
      </c>
      <c r="D200" s="1165">
        <v>7960</v>
      </c>
      <c r="E200" s="1165">
        <v>7416</v>
      </c>
      <c r="F200" s="1165">
        <v>6415</v>
      </c>
      <c r="G200" s="1165">
        <v>3660</v>
      </c>
      <c r="H200" s="1165">
        <v>2278</v>
      </c>
      <c r="I200" s="1165">
        <v>2180.4549999999999</v>
      </c>
      <c r="J200" s="1165">
        <v>3213</v>
      </c>
      <c r="K200" s="1165">
        <v>4674</v>
      </c>
      <c r="L200" s="1166">
        <v>4931</v>
      </c>
      <c r="M200" s="1166">
        <v>4032</v>
      </c>
      <c r="N200" s="1406"/>
    </row>
    <row r="201" spans="2:17">
      <c r="B201" s="1167" t="s">
        <v>1672</v>
      </c>
      <c r="C201" s="1168">
        <v>3664</v>
      </c>
      <c r="D201" s="1165">
        <v>5744</v>
      </c>
      <c r="E201" s="1165">
        <v>6940</v>
      </c>
      <c r="F201" s="1165">
        <v>3248</v>
      </c>
      <c r="G201" s="1165">
        <v>5726</v>
      </c>
      <c r="H201" s="1165">
        <v>7893</v>
      </c>
      <c r="I201" s="1165">
        <v>14894.281999999999</v>
      </c>
      <c r="J201" s="1165">
        <v>8936</v>
      </c>
      <c r="K201" s="1165">
        <v>7488</v>
      </c>
      <c r="L201" s="1165">
        <v>5627</v>
      </c>
      <c r="M201" s="1165">
        <v>9086</v>
      </c>
      <c r="N201" s="1406"/>
    </row>
    <row r="202" spans="2:17">
      <c r="B202" s="1167" t="s">
        <v>15</v>
      </c>
      <c r="C202" s="1168">
        <v>7437</v>
      </c>
      <c r="D202" s="1165">
        <v>5836</v>
      </c>
      <c r="E202" s="1165">
        <v>6831</v>
      </c>
      <c r="F202" s="1165">
        <v>5923</v>
      </c>
      <c r="G202" s="1165">
        <v>6054</v>
      </c>
      <c r="H202" s="1165">
        <v>5464</v>
      </c>
      <c r="I202" s="1165">
        <v>4739.0230000000001</v>
      </c>
      <c r="J202" s="1165">
        <v>4712</v>
      </c>
      <c r="K202" s="1165">
        <v>4915</v>
      </c>
      <c r="L202" s="1165">
        <v>4640</v>
      </c>
      <c r="M202" s="1165">
        <v>4082</v>
      </c>
      <c r="N202" s="1406"/>
    </row>
    <row r="203" spans="2:17">
      <c r="B203" s="1163" t="s">
        <v>1673</v>
      </c>
      <c r="C203" s="1168">
        <v>4145.0749999999998</v>
      </c>
      <c r="D203" s="1166">
        <v>3880</v>
      </c>
      <c r="E203" s="1166">
        <v>4776</v>
      </c>
      <c r="F203" s="1166">
        <v>3851</v>
      </c>
      <c r="G203" s="1166">
        <v>4423</v>
      </c>
      <c r="H203" s="1166">
        <v>3457</v>
      </c>
      <c r="I203" s="1166">
        <v>4947.2839999999997</v>
      </c>
      <c r="J203" s="1166">
        <v>4930</v>
      </c>
      <c r="K203" s="1166">
        <v>6268</v>
      </c>
      <c r="L203" s="746">
        <v>6968</v>
      </c>
      <c r="M203" s="746">
        <v>6793</v>
      </c>
      <c r="N203" s="1406"/>
      <c r="O203" s="20"/>
      <c r="P203" s="184"/>
      <c r="Q203" s="1373"/>
    </row>
    <row r="204" spans="2:17">
      <c r="B204" s="1163" t="s">
        <v>1674</v>
      </c>
      <c r="C204" s="1164">
        <v>5077.6559999999999</v>
      </c>
      <c r="D204" s="1166">
        <v>3423</v>
      </c>
      <c r="E204" s="1166">
        <v>3874</v>
      </c>
      <c r="F204" s="1166">
        <v>2992</v>
      </c>
      <c r="G204" s="1166">
        <v>2205</v>
      </c>
      <c r="H204" s="1166">
        <v>1444</v>
      </c>
      <c r="I204" s="1166">
        <v>973</v>
      </c>
      <c r="J204" s="1166">
        <v>460</v>
      </c>
      <c r="K204" s="1166">
        <v>309</v>
      </c>
      <c r="L204" s="1166">
        <v>932</v>
      </c>
      <c r="M204" s="1166">
        <v>1093</v>
      </c>
      <c r="N204" s="1406"/>
      <c r="O204" s="20"/>
      <c r="P204" s="184"/>
      <c r="Q204" s="1373"/>
    </row>
    <row r="205" spans="2:17">
      <c r="B205" s="1163" t="s">
        <v>18</v>
      </c>
      <c r="C205" s="1164">
        <v>4339.0569999999998</v>
      </c>
      <c r="D205" s="1165">
        <v>3408</v>
      </c>
      <c r="E205" s="1165">
        <v>3204</v>
      </c>
      <c r="F205" s="1165">
        <v>3091</v>
      </c>
      <c r="G205" s="1165">
        <v>2273</v>
      </c>
      <c r="H205" s="1165">
        <v>1804</v>
      </c>
      <c r="I205" s="1165">
        <v>1799.546</v>
      </c>
      <c r="J205" s="1165">
        <v>1826</v>
      </c>
      <c r="K205" s="1165">
        <v>1773</v>
      </c>
      <c r="L205" s="1165">
        <v>1030</v>
      </c>
      <c r="M205" s="1165">
        <v>1017</v>
      </c>
      <c r="N205" s="1406"/>
      <c r="O205" s="20"/>
      <c r="P205" s="184"/>
      <c r="Q205" s="1373"/>
    </row>
    <row r="206" spans="2:17">
      <c r="B206" s="1163" t="s">
        <v>1675</v>
      </c>
      <c r="C206" s="1164">
        <v>3230.1660000000002</v>
      </c>
      <c r="D206" s="1165">
        <v>2135</v>
      </c>
      <c r="E206" s="1165">
        <v>1437</v>
      </c>
      <c r="F206" s="1165">
        <v>548</v>
      </c>
      <c r="G206" s="1165">
        <v>650</v>
      </c>
      <c r="H206" s="1165">
        <v>6895</v>
      </c>
      <c r="I206" s="1165">
        <v>475</v>
      </c>
      <c r="J206" s="1165">
        <v>538</v>
      </c>
      <c r="K206" s="1165">
        <v>345</v>
      </c>
      <c r="L206" s="1172">
        <v>42</v>
      </c>
      <c r="M206" s="1172">
        <v>52</v>
      </c>
      <c r="N206" s="1406"/>
      <c r="O206" s="20"/>
      <c r="P206" s="184"/>
      <c r="Q206" s="1373"/>
    </row>
    <row r="207" spans="2:17">
      <c r="B207" s="1041" t="s">
        <v>150</v>
      </c>
      <c r="C207" s="1169">
        <v>13765.046000000002</v>
      </c>
      <c r="D207" s="746">
        <v>9989</v>
      </c>
      <c r="E207" s="746">
        <v>11529</v>
      </c>
      <c r="F207" s="746">
        <v>8621</v>
      </c>
      <c r="G207" s="746">
        <v>8314</v>
      </c>
      <c r="H207" s="746">
        <v>7008</v>
      </c>
      <c r="I207" s="746">
        <v>7153.3359999999993</v>
      </c>
      <c r="J207" s="746">
        <v>6317</v>
      </c>
      <c r="K207" s="746">
        <v>3255</v>
      </c>
      <c r="L207" s="746">
        <v>2640.9279999999999</v>
      </c>
      <c r="M207" s="746">
        <v>2876.0420000000013</v>
      </c>
      <c r="N207" s="1406"/>
      <c r="O207" s="27"/>
    </row>
    <row r="208" spans="2:17">
      <c r="B208" s="1177" t="s">
        <v>4</v>
      </c>
      <c r="C208" s="415">
        <v>60908</v>
      </c>
      <c r="D208" s="415">
        <v>51367</v>
      </c>
      <c r="E208" s="415">
        <v>54672</v>
      </c>
      <c r="F208" s="415">
        <v>46262</v>
      </c>
      <c r="G208" s="415">
        <v>43536</v>
      </c>
      <c r="H208" s="415">
        <v>40589</v>
      </c>
      <c r="I208" s="415">
        <v>37044.972999999998</v>
      </c>
      <c r="J208" s="415">
        <v>31677</v>
      </c>
      <c r="K208" s="415">
        <v>30229</v>
      </c>
      <c r="L208" s="415">
        <v>26294.928</v>
      </c>
      <c r="M208" s="415">
        <v>28842.042000000001</v>
      </c>
      <c r="N208" s="986"/>
    </row>
    <row r="209" spans="2:16">
      <c r="B209" s="280" t="s">
        <v>2056</v>
      </c>
      <c r="N209" s="375"/>
    </row>
    <row r="210" spans="2:16">
      <c r="C210" s="27"/>
      <c r="D210" s="27"/>
      <c r="E210" s="27"/>
      <c r="N210" s="375"/>
    </row>
    <row r="211" spans="2:16">
      <c r="N211" s="375"/>
    </row>
    <row r="212" spans="2:16" ht="15.75">
      <c r="B212" s="190" t="s">
        <v>675</v>
      </c>
      <c r="N212" s="375"/>
    </row>
    <row r="213" spans="2:16">
      <c r="B213" s="1" t="s">
        <v>1496</v>
      </c>
      <c r="C213" s="1"/>
      <c r="D213" s="1"/>
      <c r="E213" s="1"/>
      <c r="F213" s="1"/>
      <c r="G213" s="1"/>
      <c r="H213" s="1"/>
      <c r="I213" s="1"/>
      <c r="J213" s="1"/>
      <c r="K213" s="1"/>
      <c r="L213" s="1065"/>
      <c r="M213" s="1065"/>
      <c r="N213" s="1408"/>
    </row>
    <row r="214" spans="2:16">
      <c r="B214" s="1174" t="s">
        <v>677</v>
      </c>
      <c r="C214" s="1175">
        <v>2021</v>
      </c>
      <c r="D214" s="1175">
        <v>2020</v>
      </c>
      <c r="E214" s="1175">
        <v>2019</v>
      </c>
      <c r="F214" s="1175">
        <v>2018</v>
      </c>
      <c r="G214" s="1175">
        <v>2017</v>
      </c>
      <c r="H214" s="1175">
        <v>2016</v>
      </c>
      <c r="I214" s="1175">
        <v>2015</v>
      </c>
      <c r="J214" s="1175">
        <v>2014</v>
      </c>
      <c r="K214" s="1175">
        <v>2013</v>
      </c>
      <c r="L214" s="1175">
        <v>2012</v>
      </c>
      <c r="M214" s="1176">
        <v>2011</v>
      </c>
      <c r="N214" s="1051"/>
    </row>
    <row r="215" spans="2:16">
      <c r="B215" s="1167" t="s">
        <v>18</v>
      </c>
      <c r="C215" s="1168">
        <v>16159.672</v>
      </c>
      <c r="D215" s="1165">
        <v>14680</v>
      </c>
      <c r="E215" s="1165">
        <v>15307</v>
      </c>
      <c r="F215" s="1165">
        <v>18475</v>
      </c>
      <c r="G215" s="1165">
        <v>25552</v>
      </c>
      <c r="H215" s="1165">
        <v>24105</v>
      </c>
      <c r="I215" s="1165">
        <v>21809</v>
      </c>
      <c r="J215" s="1165">
        <v>19679</v>
      </c>
      <c r="K215" s="1165">
        <v>18240</v>
      </c>
      <c r="L215" s="1165">
        <v>14901</v>
      </c>
      <c r="M215" s="1165">
        <v>13474</v>
      </c>
      <c r="N215" s="1406"/>
      <c r="O215" s="20"/>
      <c r="P215" s="1373"/>
    </row>
    <row r="216" spans="2:16">
      <c r="B216" s="1167" t="s">
        <v>17</v>
      </c>
      <c r="C216" s="1168">
        <v>6147.768</v>
      </c>
      <c r="D216" s="1165">
        <v>3971</v>
      </c>
      <c r="E216" s="1165">
        <v>5971</v>
      </c>
      <c r="F216" s="1165">
        <v>10644</v>
      </c>
      <c r="G216" s="1165">
        <v>21589</v>
      </c>
      <c r="H216" s="1165">
        <v>23549</v>
      </c>
      <c r="I216" s="1165">
        <v>22111</v>
      </c>
      <c r="J216" s="1165">
        <v>22673</v>
      </c>
      <c r="K216" s="1165">
        <v>24118</v>
      </c>
      <c r="L216" s="1165">
        <v>17859</v>
      </c>
      <c r="M216" s="1165">
        <v>16783</v>
      </c>
      <c r="N216" s="1406"/>
      <c r="O216" s="20"/>
      <c r="P216" s="1373"/>
    </row>
    <row r="217" spans="2:16">
      <c r="B217" s="1167" t="s">
        <v>14</v>
      </c>
      <c r="C217" s="1168">
        <v>3171.5459999999998</v>
      </c>
      <c r="D217" s="1166">
        <v>2550</v>
      </c>
      <c r="E217" s="1166">
        <v>2341</v>
      </c>
      <c r="F217" s="1165">
        <v>2171</v>
      </c>
      <c r="G217" s="1165">
        <v>943</v>
      </c>
      <c r="H217" s="1165">
        <v>812</v>
      </c>
      <c r="I217" s="1165">
        <v>1119</v>
      </c>
      <c r="J217" s="1165">
        <v>1350</v>
      </c>
      <c r="K217" s="1165">
        <v>1176</v>
      </c>
      <c r="L217" s="1165">
        <v>984</v>
      </c>
      <c r="M217" s="1165">
        <v>776</v>
      </c>
      <c r="N217" s="1406"/>
      <c r="O217" s="20"/>
      <c r="P217" s="1373"/>
    </row>
    <row r="218" spans="2:16">
      <c r="B218" s="1163" t="s">
        <v>22</v>
      </c>
      <c r="C218" s="1168">
        <v>2582.6979999999999</v>
      </c>
      <c r="D218" s="1165">
        <v>1669</v>
      </c>
      <c r="E218" s="1165">
        <v>1413</v>
      </c>
      <c r="F218" s="1166">
        <v>2682</v>
      </c>
      <c r="G218" s="1166">
        <v>2195</v>
      </c>
      <c r="H218" s="1166">
        <v>3918</v>
      </c>
      <c r="I218" s="1166">
        <v>1322</v>
      </c>
      <c r="J218" s="1166">
        <v>2284</v>
      </c>
      <c r="K218" s="1166">
        <v>3843</v>
      </c>
      <c r="L218" s="746">
        <v>1867</v>
      </c>
      <c r="M218" s="746">
        <v>802</v>
      </c>
      <c r="N218" s="1406"/>
      <c r="O218" s="20"/>
      <c r="P218" s="1373"/>
    </row>
    <row r="219" spans="2:16">
      <c r="B219" s="1163" t="s">
        <v>35</v>
      </c>
      <c r="C219" s="1164">
        <v>2910.826</v>
      </c>
      <c r="D219" s="1165">
        <v>2194</v>
      </c>
      <c r="E219" s="1165">
        <v>1192</v>
      </c>
      <c r="F219" s="1165">
        <v>1276</v>
      </c>
      <c r="G219" s="1165">
        <v>1801</v>
      </c>
      <c r="H219" s="1165">
        <v>662</v>
      </c>
      <c r="I219" s="1165">
        <v>802</v>
      </c>
      <c r="J219" s="1165">
        <v>910</v>
      </c>
      <c r="K219" s="1165">
        <v>1080</v>
      </c>
      <c r="L219" s="1166">
        <v>776</v>
      </c>
      <c r="M219" s="1166">
        <v>751</v>
      </c>
      <c r="N219" s="1406"/>
      <c r="O219" s="20"/>
      <c r="P219" s="1373"/>
    </row>
    <row r="220" spans="2:16">
      <c r="B220" s="1163" t="s">
        <v>9</v>
      </c>
      <c r="C220" s="1164">
        <v>333.55900000000003</v>
      </c>
      <c r="D220" s="1165">
        <v>432</v>
      </c>
      <c r="E220" s="1165">
        <v>1074</v>
      </c>
      <c r="F220" s="1165">
        <v>1204</v>
      </c>
      <c r="G220" s="1165">
        <v>1998</v>
      </c>
      <c r="H220" s="1165">
        <v>1507</v>
      </c>
      <c r="I220" s="1165">
        <v>2327</v>
      </c>
      <c r="J220" s="1165">
        <v>1810</v>
      </c>
      <c r="K220" s="1165">
        <v>1208</v>
      </c>
      <c r="L220" s="1165">
        <v>448</v>
      </c>
      <c r="M220" s="1165">
        <v>601</v>
      </c>
      <c r="N220" s="1406"/>
      <c r="O220" s="20"/>
      <c r="P220" s="1373"/>
    </row>
    <row r="221" spans="2:16">
      <c r="B221" s="1167" t="s">
        <v>15</v>
      </c>
      <c r="C221" s="1168">
        <v>1515.0540000000001</v>
      </c>
      <c r="D221" s="1165">
        <v>1020</v>
      </c>
      <c r="E221" s="1165">
        <v>729</v>
      </c>
      <c r="F221" s="1165">
        <v>1563</v>
      </c>
      <c r="G221" s="1165">
        <v>3859</v>
      </c>
      <c r="H221" s="1165">
        <v>4469</v>
      </c>
      <c r="I221" s="1165">
        <v>3207</v>
      </c>
      <c r="J221" s="1165">
        <v>4293</v>
      </c>
      <c r="K221" s="1165">
        <v>7406</v>
      </c>
      <c r="L221" s="1165">
        <v>2486</v>
      </c>
      <c r="M221" s="1165">
        <v>2216</v>
      </c>
      <c r="N221" s="1406"/>
      <c r="O221" s="20"/>
      <c r="P221" s="1373"/>
    </row>
    <row r="222" spans="2:16">
      <c r="B222" s="1163" t="s">
        <v>1669</v>
      </c>
      <c r="C222" s="1164">
        <v>55.786999999999999</v>
      </c>
      <c r="D222" s="1165">
        <v>277</v>
      </c>
      <c r="E222" s="1165">
        <v>146</v>
      </c>
      <c r="F222" s="1166">
        <v>326</v>
      </c>
      <c r="G222" s="1166">
        <v>2228</v>
      </c>
      <c r="H222" s="1166">
        <v>2574</v>
      </c>
      <c r="I222" s="1166">
        <v>2126</v>
      </c>
      <c r="J222" s="1166">
        <v>2477</v>
      </c>
      <c r="K222" s="1166">
        <v>2123</v>
      </c>
      <c r="L222" s="1166">
        <v>3044</v>
      </c>
      <c r="M222" s="1166">
        <v>2609</v>
      </c>
      <c r="N222" s="1406"/>
      <c r="O222" s="20"/>
      <c r="P222" s="1373"/>
    </row>
    <row r="223" spans="2:16">
      <c r="B223" s="1041" t="s">
        <v>150</v>
      </c>
      <c r="C223" s="1169">
        <v>4502.9589999999953</v>
      </c>
      <c r="D223" s="1166">
        <v>4335</v>
      </c>
      <c r="E223" s="1166">
        <v>3559</v>
      </c>
      <c r="F223" s="746">
        <v>3960</v>
      </c>
      <c r="G223" s="746">
        <v>4651</v>
      </c>
      <c r="H223" s="746">
        <v>4632</v>
      </c>
      <c r="I223" s="746">
        <v>4657</v>
      </c>
      <c r="J223" s="746">
        <v>2941</v>
      </c>
      <c r="K223" s="746">
        <v>2781</v>
      </c>
      <c r="L223" s="746">
        <v>3245</v>
      </c>
      <c r="M223" s="746">
        <v>4681</v>
      </c>
      <c r="N223" s="1406"/>
    </row>
    <row r="224" spans="2:16">
      <c r="B224" s="1177" t="s">
        <v>4</v>
      </c>
      <c r="C224" s="415">
        <v>37379.868999999999</v>
      </c>
      <c r="D224" s="415">
        <v>31128</v>
      </c>
      <c r="E224" s="415">
        <v>31732</v>
      </c>
      <c r="F224" s="415">
        <v>42301</v>
      </c>
      <c r="G224" s="415">
        <v>64816</v>
      </c>
      <c r="H224" s="415">
        <v>66228</v>
      </c>
      <c r="I224" s="415">
        <v>59480</v>
      </c>
      <c r="J224" s="415">
        <v>58417</v>
      </c>
      <c r="K224" s="415">
        <v>61975</v>
      </c>
      <c r="L224" s="415">
        <v>45610</v>
      </c>
      <c r="M224" s="415">
        <v>42693</v>
      </c>
      <c r="N224" s="986"/>
      <c r="O224" s="27"/>
    </row>
    <row r="225" spans="2:14">
      <c r="B225" s="280" t="s">
        <v>2056</v>
      </c>
    </row>
    <row r="226" spans="2:14"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</row>
  </sheetData>
  <mergeCells count="3">
    <mergeCell ref="C37:M37"/>
    <mergeCell ref="C49:M49"/>
    <mergeCell ref="C77:M77"/>
  </mergeCells>
  <hyperlinks>
    <hyperlink ref="B22" r:id="rId1" display="Source: Worldbank, 2017,  World Development Indicators "/>
    <hyperlink ref="B33" r:id="rId2"/>
    <hyperlink ref="B44" r:id="rId3"/>
    <hyperlink ref="B71" r:id="rId4" display="Source: Turkish Statistical Institute: Crop Production Statistics, Ministry of Food, Agriculture and Livestock, 2017"/>
    <hyperlink ref="B99" r:id="rId5" display="Source: Turkish Statistical Institute: Crop Production Statistics, Ministry of Food, Agriculture and Livestock, 2017"/>
    <hyperlink ref="B152" r:id="rId6" display="Source: Ministry of Ministry of Food,Agriculture and Livestock, Database: Turkish Statistical Institute"/>
    <hyperlink ref="B167" r:id="rId7" display="Source: Turkish Statistical Institute, Database: Foreign Trade Statistics"/>
    <hyperlink ref="B180" r:id="rId8" display="Source: Turkish Statistical Institute, Database: Foreign Trade Statistics"/>
    <hyperlink ref="B209" r:id="rId9" display="Source: Turkish Statistical Institute, Database: Foreign Trade Statistics"/>
    <hyperlink ref="B225" r:id="rId10" display="Source: Turkish Statistical Institute, Database: Foreign Trade Statistics"/>
    <hyperlink ref="B194" r:id="rId11" display="Source: Turkish Statistical Institute, Database: Foreign Trade Statistics"/>
  </hyperlinks>
  <pageMargins left="0.7" right="0.7" top="0.78740157499999996" bottom="0.78740157499999996" header="0.3" footer="0.3"/>
  <pageSetup paperSize="9" orientation="portrait" r:id="rId12"/>
  <drawing r:id="rId1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2:T117"/>
  <sheetViews>
    <sheetView zoomScale="70" zoomScaleNormal="70" workbookViewId="0">
      <selection activeCell="O31" sqref="O31"/>
    </sheetView>
  </sheetViews>
  <sheetFormatPr baseColWidth="10" defaultRowHeight="15"/>
  <cols>
    <col min="1" max="1" width="11.42578125" style="1290"/>
    <col min="2" max="2" width="31.140625" style="1290" customWidth="1"/>
    <col min="3" max="3" width="11.42578125" style="1290"/>
    <col min="4" max="4" width="22.140625" style="1290" customWidth="1"/>
    <col min="5" max="5" width="18.7109375" style="1290" customWidth="1"/>
    <col min="6" max="14" width="11.42578125" style="1290"/>
    <col min="15" max="15" width="56.7109375" style="1290" customWidth="1"/>
    <col min="16" max="17" width="11.42578125" style="1290"/>
    <col min="18" max="18" width="20.42578125" style="1290" bestFit="1" customWidth="1"/>
    <col min="19" max="19" width="11.42578125" style="1290"/>
    <col min="20" max="20" width="37.85546875" style="1290" customWidth="1"/>
    <col min="21" max="16384" width="11.42578125" style="1290"/>
  </cols>
  <sheetData>
    <row r="2" spans="2:4" ht="15.75">
      <c r="B2" s="1289" t="s">
        <v>1878</v>
      </c>
    </row>
    <row r="3" spans="2:4" ht="15.75">
      <c r="B3" s="1289"/>
    </row>
    <row r="4" spans="2:4" ht="15.75">
      <c r="B4" s="1289"/>
    </row>
    <row r="5" spans="2:4" ht="15.75">
      <c r="B5" s="1289" t="s">
        <v>1979</v>
      </c>
    </row>
    <row r="6" spans="2:4" ht="15.75">
      <c r="B6" s="1289"/>
    </row>
    <row r="7" spans="2:4" ht="15" customHeight="1">
      <c r="B7" s="16" t="s">
        <v>613</v>
      </c>
      <c r="C7" s="1291">
        <v>67.3</v>
      </c>
      <c r="D7" s="1292" t="s">
        <v>614</v>
      </c>
    </row>
    <row r="8" spans="2:4">
      <c r="B8" s="16" t="s">
        <v>615</v>
      </c>
      <c r="C8" s="1291" t="s">
        <v>1879</v>
      </c>
      <c r="D8" s="1292" t="s">
        <v>616</v>
      </c>
    </row>
    <row r="9" spans="2:4">
      <c r="B9" s="388" t="s">
        <v>617</v>
      </c>
      <c r="C9" s="1294">
        <v>278</v>
      </c>
      <c r="D9" s="1295" t="s">
        <v>618</v>
      </c>
    </row>
    <row r="10" spans="2:4" ht="15" customHeight="1">
      <c r="B10" s="391"/>
      <c r="C10" s="1296"/>
      <c r="D10" s="1292"/>
    </row>
    <row r="11" spans="2:4">
      <c r="B11" s="16" t="s">
        <v>619</v>
      </c>
      <c r="C11" s="1297">
        <v>3055</v>
      </c>
      <c r="D11" s="1292" t="s">
        <v>620</v>
      </c>
    </row>
    <row r="12" spans="2:4" ht="15" customHeight="1">
      <c r="B12" s="391" t="s">
        <v>621</v>
      </c>
      <c r="C12" s="1296">
        <v>45380</v>
      </c>
      <c r="D12" s="1292" t="s">
        <v>622</v>
      </c>
    </row>
    <row r="13" spans="2:4">
      <c r="B13" s="16" t="s">
        <v>623</v>
      </c>
      <c r="C13" s="1297">
        <v>3327</v>
      </c>
      <c r="D13" s="1292" t="s">
        <v>620</v>
      </c>
    </row>
    <row r="14" spans="2:4">
      <c r="B14" s="391" t="s">
        <v>624</v>
      </c>
      <c r="C14" s="1296"/>
      <c r="D14" s="1292"/>
    </row>
    <row r="15" spans="2:4">
      <c r="B15" s="391" t="s">
        <v>621</v>
      </c>
      <c r="C15" s="1296">
        <v>49420</v>
      </c>
      <c r="D15" s="1292" t="s">
        <v>625</v>
      </c>
    </row>
    <row r="16" spans="2:4" ht="15" customHeight="1">
      <c r="B16" s="394"/>
      <c r="C16" s="1298"/>
      <c r="D16" s="1295"/>
    </row>
    <row r="17" spans="2:12">
      <c r="B17" s="16" t="s">
        <v>626</v>
      </c>
      <c r="C17" s="1291">
        <v>7.4</v>
      </c>
      <c r="D17" s="1292" t="s">
        <v>627</v>
      </c>
    </row>
    <row r="18" spans="2:12">
      <c r="B18" s="16"/>
      <c r="C18" s="1291">
        <v>7</v>
      </c>
      <c r="D18" s="1292" t="s">
        <v>629</v>
      </c>
    </row>
    <row r="19" spans="2:12">
      <c r="B19" s="1299"/>
      <c r="C19" s="1296"/>
      <c r="D19" s="1296"/>
      <c r="E19" s="1292"/>
    </row>
    <row r="20" spans="2:12">
      <c r="B20" s="1300" t="s">
        <v>805</v>
      </c>
      <c r="C20" s="1301"/>
      <c r="D20" s="1301"/>
      <c r="E20" s="1301"/>
    </row>
    <row r="21" spans="2:12">
      <c r="B21" s="1302" t="s">
        <v>2000</v>
      </c>
      <c r="C21" s="1303"/>
      <c r="D21" s="1303"/>
      <c r="E21" s="1304"/>
    </row>
    <row r="24" spans="2:12" ht="15.75">
      <c r="B24" s="1318" t="s">
        <v>76</v>
      </c>
    </row>
    <row r="25" spans="2:12">
      <c r="B25" s="1337" t="s">
        <v>1880</v>
      </c>
    </row>
    <row r="26" spans="2:12">
      <c r="B26" s="1288"/>
      <c r="C26" s="159" t="s">
        <v>1347</v>
      </c>
      <c r="D26" s="159">
        <v>2020</v>
      </c>
      <c r="E26" s="159">
        <v>2019</v>
      </c>
      <c r="F26" s="159">
        <v>2018</v>
      </c>
      <c r="G26" s="159">
        <v>2017</v>
      </c>
      <c r="H26" s="159">
        <v>2016</v>
      </c>
      <c r="I26" s="159">
        <v>2015</v>
      </c>
      <c r="J26" s="159">
        <v>2014</v>
      </c>
      <c r="K26" s="159">
        <v>2013</v>
      </c>
      <c r="L26" s="159">
        <v>2012</v>
      </c>
    </row>
    <row r="27" spans="2:12" ht="15.75" thickBot="1">
      <c r="B27" s="1338" t="s">
        <v>81</v>
      </c>
      <c r="C27" s="1213">
        <v>368.23828295200002</v>
      </c>
      <c r="D27" s="1339">
        <v>329.78301922600002</v>
      </c>
      <c r="E27" s="1339">
        <v>369.40359397399999</v>
      </c>
      <c r="F27" s="1340">
        <v>347.0102859726461</v>
      </c>
      <c r="G27" s="1340">
        <v>339</v>
      </c>
      <c r="H27" s="1340">
        <v>371</v>
      </c>
      <c r="I27" s="1340">
        <v>0</v>
      </c>
      <c r="J27" s="1340">
        <v>0</v>
      </c>
      <c r="K27" s="1340">
        <v>0</v>
      </c>
      <c r="L27" s="1340">
        <v>0</v>
      </c>
    </row>
    <row r="28" spans="2:12" ht="15.75" thickBot="1">
      <c r="B28" s="1338" t="s">
        <v>1881</v>
      </c>
      <c r="C28" s="1213">
        <v>149.159810816</v>
      </c>
      <c r="D28" s="1339">
        <v>147.99449979400001</v>
      </c>
      <c r="E28" s="1339">
        <v>145.66387775000001</v>
      </c>
      <c r="F28" s="1340">
        <v>137.89985305753362</v>
      </c>
      <c r="G28" s="1340">
        <v>138</v>
      </c>
      <c r="H28" s="1340">
        <v>113.48383160463698</v>
      </c>
      <c r="I28" s="1340">
        <v>0</v>
      </c>
      <c r="J28" s="1340">
        <v>0</v>
      </c>
      <c r="K28" s="1340">
        <v>0</v>
      </c>
      <c r="L28" s="1340">
        <v>0</v>
      </c>
    </row>
    <row r="29" spans="2:12" ht="15.75" thickBot="1">
      <c r="B29" s="1338" t="s">
        <v>1882</v>
      </c>
      <c r="C29" s="1213">
        <v>1324.9586320139999</v>
      </c>
      <c r="D29" s="1339">
        <v>1115.2026480540001</v>
      </c>
      <c r="E29" s="1339">
        <v>1094.2270496579999</v>
      </c>
      <c r="F29" s="1340">
        <v>1078.3316378433367</v>
      </c>
      <c r="G29" s="1340">
        <v>1064</v>
      </c>
      <c r="H29" s="1340">
        <v>1088</v>
      </c>
      <c r="I29" s="1340">
        <v>0</v>
      </c>
      <c r="J29" s="1340">
        <v>0</v>
      </c>
      <c r="K29" s="1340">
        <v>0</v>
      </c>
      <c r="L29" s="1340">
        <v>0</v>
      </c>
    </row>
    <row r="30" spans="2:12" ht="15.75" thickBot="1">
      <c r="B30" s="1338" t="s">
        <v>1883</v>
      </c>
      <c r="C30" s="1213"/>
      <c r="D30" s="1339"/>
      <c r="E30" s="1339"/>
      <c r="F30" s="1340"/>
      <c r="G30" s="1340"/>
      <c r="H30" s="1340">
        <v>0</v>
      </c>
      <c r="I30" s="1340">
        <v>61.997134354678714</v>
      </c>
      <c r="J30" s="1340">
        <v>52.102716784518044</v>
      </c>
      <c r="K30" s="1340">
        <v>52.984811020840688</v>
      </c>
      <c r="L30" s="1340">
        <v>46.861511900357627</v>
      </c>
    </row>
    <row r="31" spans="2:12" ht="15.75" thickBot="1">
      <c r="B31" s="1338" t="s">
        <v>1884</v>
      </c>
      <c r="C31" s="1213"/>
      <c r="D31" s="1339"/>
      <c r="E31" s="1339"/>
      <c r="F31" s="1340"/>
      <c r="G31" s="1340"/>
      <c r="H31" s="1340">
        <v>0</v>
      </c>
      <c r="I31" s="1340">
        <v>1078.7501377714095</v>
      </c>
      <c r="J31" s="1340">
        <v>987.47053715419918</v>
      </c>
      <c r="K31" s="1340">
        <v>952.54915813022478</v>
      </c>
      <c r="L31" s="1340">
        <v>975.45936613639174</v>
      </c>
    </row>
    <row r="32" spans="2:12" ht="15.75" thickBot="1">
      <c r="B32" s="1338" t="s">
        <v>1885</v>
      </c>
      <c r="C32" s="1213"/>
      <c r="D32" s="1339"/>
      <c r="E32" s="1339"/>
      <c r="F32" s="1340"/>
      <c r="G32" s="1340"/>
      <c r="H32" s="1340">
        <v>0</v>
      </c>
      <c r="I32" s="1340">
        <v>442.24622506337482</v>
      </c>
      <c r="J32" s="1340">
        <v>406.8974072695695</v>
      </c>
      <c r="K32" s="1340">
        <v>395.61992228894383</v>
      </c>
      <c r="L32" s="1340">
        <v>385.99087433715624</v>
      </c>
    </row>
    <row r="33" spans="2:13" ht="15.75" thickBot="1">
      <c r="B33" s="1359" t="s">
        <v>1886</v>
      </c>
      <c r="C33" s="1214">
        <v>1841.19141476</v>
      </c>
      <c r="D33" s="1214">
        <v>1592.9801670740001</v>
      </c>
      <c r="E33" s="1214">
        <v>1609.2945213820001</v>
      </c>
      <c r="F33" s="1021">
        <v>1563.2417768735163</v>
      </c>
      <c r="G33" s="1021">
        <v>1541</v>
      </c>
      <c r="H33" s="1021">
        <v>1574</v>
      </c>
      <c r="I33" s="1021">
        <v>1582.9934971894631</v>
      </c>
      <c r="J33" s="1021">
        <v>1446.4706612082869</v>
      </c>
      <c r="K33" s="1021">
        <v>1402.3313316849169</v>
      </c>
      <c r="L33" s="1021">
        <v>1408.3117523739056</v>
      </c>
    </row>
    <row r="34" spans="2:13">
      <c r="B34" s="1341" t="s">
        <v>1887</v>
      </c>
      <c r="C34" s="1342"/>
      <c r="D34" s="1342"/>
      <c r="E34" s="1342"/>
      <c r="F34" s="1342"/>
      <c r="G34" s="1342"/>
      <c r="H34" s="1342"/>
      <c r="I34" s="1342"/>
      <c r="J34" s="1342"/>
    </row>
    <row r="35" spans="2:13">
      <c r="B35" s="1309" t="s">
        <v>2001</v>
      </c>
      <c r="C35" s="1342"/>
      <c r="D35" s="1342"/>
      <c r="E35" s="1342"/>
      <c r="F35" s="1342"/>
      <c r="G35" s="1342"/>
      <c r="H35" s="1342"/>
      <c r="I35" s="1342"/>
    </row>
    <row r="36" spans="2:13">
      <c r="B36" s="1343"/>
      <c r="C36" s="1342"/>
      <c r="D36" s="1342"/>
      <c r="E36" s="1342"/>
      <c r="F36" s="1342"/>
      <c r="G36" s="1342"/>
      <c r="H36" s="1342"/>
      <c r="I36" s="1342"/>
    </row>
    <row r="38" spans="2:13" ht="15.75">
      <c r="B38" s="1289" t="s">
        <v>1888</v>
      </c>
      <c r="C38" s="1344"/>
      <c r="D38" s="1344"/>
      <c r="E38" s="1344"/>
      <c r="F38" s="1344"/>
      <c r="G38" s="1344"/>
      <c r="H38" s="1344"/>
      <c r="I38" s="1344"/>
      <c r="J38" s="1344"/>
      <c r="K38" s="1344"/>
      <c r="L38" s="1344"/>
      <c r="M38" s="1344"/>
    </row>
    <row r="39" spans="2:13">
      <c r="B39" s="1345" t="s">
        <v>66</v>
      </c>
    </row>
    <row r="40" spans="2:13">
      <c r="B40" s="1288"/>
      <c r="C40" s="1285">
        <v>2021</v>
      </c>
      <c r="D40" s="1285">
        <v>2020</v>
      </c>
      <c r="E40" s="1288">
        <v>2019</v>
      </c>
      <c r="F40" s="1288">
        <v>2018</v>
      </c>
      <c r="G40" s="1288">
        <v>2017</v>
      </c>
      <c r="H40" s="1288">
        <v>2016</v>
      </c>
      <c r="I40" s="1288">
        <v>2015</v>
      </c>
      <c r="J40" s="1288">
        <v>2014</v>
      </c>
      <c r="K40" s="1288">
        <v>2013</v>
      </c>
      <c r="L40" s="1288">
        <v>2012</v>
      </c>
      <c r="M40" s="1288">
        <v>2011</v>
      </c>
    </row>
    <row r="41" spans="2:13" ht="15.75" thickBot="1">
      <c r="B41" s="1308" t="s">
        <v>71</v>
      </c>
      <c r="C41" s="1213"/>
      <c r="D41" s="1339"/>
      <c r="E41" s="1339"/>
      <c r="F41" s="1339"/>
      <c r="G41" s="1339"/>
      <c r="H41" s="1339"/>
      <c r="I41" s="1339"/>
      <c r="J41" s="1339"/>
      <c r="K41" s="1339"/>
      <c r="L41" s="1339"/>
      <c r="M41" s="1339"/>
    </row>
    <row r="42" spans="2:13" ht="15.75" thickBot="1">
      <c r="B42" s="1306" t="s">
        <v>1889</v>
      </c>
      <c r="C42" s="1213">
        <v>7100</v>
      </c>
      <c r="D42" s="1339">
        <v>6300</v>
      </c>
      <c r="E42" s="1339">
        <v>6600</v>
      </c>
      <c r="F42" s="1339">
        <v>6700</v>
      </c>
      <c r="G42" s="1339">
        <v>7100</v>
      </c>
      <c r="H42" s="1339">
        <v>5800</v>
      </c>
      <c r="I42" s="1339">
        <v>6800</v>
      </c>
      <c r="J42" s="1339">
        <v>5900</v>
      </c>
      <c r="K42" s="1339">
        <v>5800</v>
      </c>
      <c r="L42" s="1339">
        <v>5900</v>
      </c>
      <c r="M42" s="1339">
        <v>4900</v>
      </c>
    </row>
    <row r="43" spans="2:13" ht="15.75" thickBot="1">
      <c r="B43" s="1306" t="s">
        <v>1890</v>
      </c>
      <c r="C43" s="1213">
        <v>5100</v>
      </c>
      <c r="D43" s="1339">
        <v>4900</v>
      </c>
      <c r="E43" s="1339">
        <v>4500</v>
      </c>
      <c r="F43" s="1339">
        <v>4600</v>
      </c>
      <c r="G43" s="1339">
        <v>5000</v>
      </c>
      <c r="H43" s="1339">
        <v>5300</v>
      </c>
      <c r="I43" s="1339">
        <v>5500</v>
      </c>
      <c r="J43" s="1339">
        <v>5800</v>
      </c>
      <c r="K43" s="1339">
        <v>5800</v>
      </c>
      <c r="L43" s="1339">
        <v>6100</v>
      </c>
      <c r="M43" s="1339">
        <v>6000</v>
      </c>
    </row>
    <row r="44" spans="2:13" ht="15.75" thickBot="1">
      <c r="B44" s="1308" t="s">
        <v>70</v>
      </c>
      <c r="C44" s="1213"/>
      <c r="D44" s="1339"/>
      <c r="E44" s="1339"/>
      <c r="F44" s="1339"/>
      <c r="G44" s="1339"/>
      <c r="H44" s="1339"/>
      <c r="I44" s="1339"/>
      <c r="J44" s="1339"/>
      <c r="K44" s="1339"/>
      <c r="L44" s="1339"/>
      <c r="M44" s="1339"/>
    </row>
    <row r="45" spans="2:13">
      <c r="B45" s="1314" t="s">
        <v>1891</v>
      </c>
      <c r="C45" s="1215">
        <v>473</v>
      </c>
      <c r="D45" s="1346">
        <v>450</v>
      </c>
      <c r="E45" s="1346">
        <v>476</v>
      </c>
      <c r="F45" s="1346">
        <v>465</v>
      </c>
      <c r="G45" s="1346">
        <v>546</v>
      </c>
      <c r="H45" s="1346">
        <v>522</v>
      </c>
      <c r="I45" s="1346">
        <v>529</v>
      </c>
      <c r="J45" s="1346">
        <v>568</v>
      </c>
      <c r="K45" s="1346">
        <v>594</v>
      </c>
      <c r="L45" s="1346">
        <v>601</v>
      </c>
      <c r="M45" s="1346">
        <v>606</v>
      </c>
    </row>
    <row r="46" spans="2:13">
      <c r="B46" s="1288" t="s">
        <v>4</v>
      </c>
      <c r="C46" s="1216">
        <v>12673</v>
      </c>
      <c r="D46" s="1216">
        <v>11650</v>
      </c>
      <c r="E46" s="1216">
        <v>11576</v>
      </c>
      <c r="F46" s="1216">
        <v>11765</v>
      </c>
      <c r="G46" s="1216">
        <v>12646</v>
      </c>
      <c r="H46" s="1216">
        <v>11622</v>
      </c>
      <c r="I46" s="1216">
        <v>12829</v>
      </c>
      <c r="J46" s="1216">
        <v>12268</v>
      </c>
      <c r="K46" s="154">
        <v>12194</v>
      </c>
      <c r="L46" s="154">
        <v>12601</v>
      </c>
      <c r="M46" s="154">
        <v>11506</v>
      </c>
    </row>
    <row r="47" spans="2:13">
      <c r="B47" s="1309" t="s">
        <v>2048</v>
      </c>
    </row>
    <row r="48" spans="2:13">
      <c r="B48" s="1347"/>
    </row>
    <row r="49" spans="2:13">
      <c r="B49" s="1347"/>
    </row>
    <row r="50" spans="2:13" ht="15.75">
      <c r="B50" s="1289" t="s">
        <v>1892</v>
      </c>
      <c r="C50" s="1305"/>
      <c r="D50" s="1305"/>
      <c r="E50" s="1305"/>
      <c r="F50" s="1305"/>
      <c r="G50" s="1305"/>
      <c r="H50" s="1305"/>
      <c r="I50" s="1305"/>
      <c r="J50" s="1305"/>
    </row>
    <row r="51" spans="2:13">
      <c r="B51" s="1305" t="s">
        <v>66</v>
      </c>
      <c r="C51" s="1305"/>
      <c r="D51" s="1305"/>
      <c r="E51" s="1305"/>
      <c r="F51" s="1305"/>
      <c r="G51" s="1305"/>
      <c r="H51" s="1305"/>
      <c r="I51" s="1305"/>
      <c r="J51" s="1305"/>
    </row>
    <row r="52" spans="2:13">
      <c r="B52" s="1288"/>
      <c r="C52" s="1285">
        <v>2021</v>
      </c>
      <c r="D52" s="1285">
        <v>2020</v>
      </c>
      <c r="E52" s="1285">
        <v>2019</v>
      </c>
      <c r="F52" s="1285">
        <v>2018</v>
      </c>
      <c r="G52" s="1285">
        <v>2017</v>
      </c>
      <c r="H52" s="1285">
        <v>2016</v>
      </c>
      <c r="I52" s="1285">
        <v>2015</v>
      </c>
      <c r="J52" s="1285">
        <v>2014</v>
      </c>
      <c r="K52" s="1285">
        <v>2013</v>
      </c>
      <c r="L52" s="1285">
        <v>2012</v>
      </c>
      <c r="M52" s="1285" t="s">
        <v>1893</v>
      </c>
    </row>
    <row r="53" spans="2:13" ht="15.75" thickBot="1">
      <c r="B53" s="1308" t="s">
        <v>71</v>
      </c>
      <c r="C53" s="1217"/>
      <c r="D53" s="1348"/>
      <c r="E53" s="1308"/>
      <c r="F53" s="1308"/>
      <c r="G53" s="1308"/>
      <c r="H53" s="1308"/>
      <c r="I53" s="1308"/>
      <c r="J53" s="1308"/>
      <c r="K53" s="1308"/>
      <c r="L53" s="1308"/>
      <c r="M53" s="1308"/>
    </row>
    <row r="54" spans="2:13" ht="15.75" thickBot="1">
      <c r="B54" s="1306" t="s">
        <v>1889</v>
      </c>
      <c r="C54" s="1213">
        <v>6430</v>
      </c>
      <c r="D54" s="1339">
        <v>5603</v>
      </c>
      <c r="E54" s="1340">
        <v>5876</v>
      </c>
      <c r="F54" s="1340">
        <v>6008</v>
      </c>
      <c r="G54" s="1340">
        <v>6355</v>
      </c>
      <c r="H54" s="1340">
        <v>5063</v>
      </c>
      <c r="I54" s="1340">
        <v>6182</v>
      </c>
      <c r="J54" s="1340">
        <v>5253</v>
      </c>
      <c r="K54" s="1340">
        <v>5163</v>
      </c>
      <c r="L54" s="1340">
        <v>5342</v>
      </c>
      <c r="M54" s="1340">
        <v>4318</v>
      </c>
    </row>
    <row r="55" spans="2:13" ht="15.75" thickBot="1">
      <c r="B55" s="1306" t="s">
        <v>1890</v>
      </c>
      <c r="C55" s="1213">
        <v>2008</v>
      </c>
      <c r="D55" s="1339">
        <v>2008</v>
      </c>
      <c r="E55" s="1340">
        <v>2051</v>
      </c>
      <c r="F55" s="1340">
        <v>2190</v>
      </c>
      <c r="G55" s="1340">
        <v>2320</v>
      </c>
      <c r="H55" s="1340">
        <v>2440</v>
      </c>
      <c r="I55" s="1340">
        <v>2833</v>
      </c>
      <c r="J55" s="1340">
        <v>2747</v>
      </c>
      <c r="K55" s="1340">
        <v>2766</v>
      </c>
      <c r="L55" s="1340">
        <v>3061</v>
      </c>
      <c r="M55" s="1340">
        <v>3304</v>
      </c>
    </row>
    <row r="56" spans="2:13" ht="15.75" thickBot="1">
      <c r="B56" s="1306" t="s">
        <v>1894</v>
      </c>
      <c r="C56" s="1213">
        <v>329</v>
      </c>
      <c r="D56" s="1339">
        <v>395</v>
      </c>
      <c r="E56" s="1340">
        <v>405</v>
      </c>
      <c r="F56" s="1340">
        <v>400</v>
      </c>
      <c r="G56" s="1340">
        <v>327</v>
      </c>
      <c r="H56" s="1340">
        <v>358</v>
      </c>
      <c r="I56" s="1340">
        <v>354</v>
      </c>
      <c r="J56" s="1340">
        <v>398</v>
      </c>
      <c r="K56" s="1340">
        <v>420</v>
      </c>
      <c r="L56" s="1340">
        <v>356</v>
      </c>
      <c r="M56" s="1340">
        <v>283</v>
      </c>
    </row>
    <row r="57" spans="2:13" ht="15.75" thickBot="1">
      <c r="B57" s="1306" t="s">
        <v>263</v>
      </c>
      <c r="C57" s="1213">
        <v>1828</v>
      </c>
      <c r="D57" s="1339">
        <v>1619</v>
      </c>
      <c r="E57" s="1340">
        <v>1570</v>
      </c>
      <c r="F57" s="1340">
        <v>1581</v>
      </c>
      <c r="G57" s="1340">
        <v>1980</v>
      </c>
      <c r="H57" s="1340">
        <v>2137</v>
      </c>
      <c r="I57" s="1340">
        <v>1897</v>
      </c>
      <c r="J57" s="1340">
        <v>1890</v>
      </c>
      <c r="K57" s="1340">
        <v>1973</v>
      </c>
      <c r="L57" s="1340">
        <v>1989</v>
      </c>
      <c r="M57" s="1340">
        <v>1939</v>
      </c>
    </row>
    <row r="58" spans="2:13" ht="15.75" thickBot="1">
      <c r="B58" s="1308" t="s">
        <v>70</v>
      </c>
      <c r="C58" s="1213"/>
      <c r="D58" s="1339"/>
      <c r="E58" s="1340"/>
      <c r="F58" s="1340"/>
      <c r="G58" s="1340"/>
      <c r="H58" s="1340"/>
      <c r="I58" s="1340"/>
      <c r="J58" s="1340"/>
      <c r="K58" s="1340"/>
      <c r="L58" s="1340"/>
      <c r="M58" s="1340"/>
    </row>
    <row r="59" spans="2:13">
      <c r="B59" s="1314" t="s">
        <v>1891</v>
      </c>
      <c r="C59" s="1215">
        <v>418</v>
      </c>
      <c r="D59" s="1346">
        <v>408</v>
      </c>
      <c r="E59" s="1349">
        <v>409</v>
      </c>
      <c r="F59" s="1349">
        <v>405</v>
      </c>
      <c r="G59" s="1349">
        <v>478</v>
      </c>
      <c r="H59" s="1349">
        <v>471</v>
      </c>
      <c r="I59" s="1349">
        <v>474</v>
      </c>
      <c r="J59" s="1349">
        <v>520</v>
      </c>
      <c r="K59" s="1349">
        <v>545</v>
      </c>
      <c r="L59" s="1349">
        <v>554</v>
      </c>
      <c r="M59" s="1349">
        <v>560</v>
      </c>
    </row>
    <row r="60" spans="2:13">
      <c r="B60" s="1288" t="s">
        <v>4</v>
      </c>
      <c r="C60" s="1216">
        <v>11013</v>
      </c>
      <c r="D60" s="1216">
        <v>10033</v>
      </c>
      <c r="E60" s="1216">
        <v>10311</v>
      </c>
      <c r="F60" s="1216">
        <v>10584</v>
      </c>
      <c r="G60" s="1216">
        <v>11460</v>
      </c>
      <c r="H60" s="1216">
        <v>10469</v>
      </c>
      <c r="I60" s="1216">
        <v>11740</v>
      </c>
      <c r="J60" s="1216">
        <v>10808</v>
      </c>
      <c r="K60" s="154">
        <v>10867</v>
      </c>
      <c r="L60" s="154">
        <v>11302</v>
      </c>
      <c r="M60" s="154">
        <v>10404</v>
      </c>
    </row>
    <row r="61" spans="2:13">
      <c r="B61" s="1350" t="s">
        <v>1895</v>
      </c>
      <c r="C61" s="1351"/>
      <c r="D61" s="1351"/>
      <c r="E61" s="1351"/>
      <c r="F61" s="1351"/>
      <c r="G61" s="1351"/>
      <c r="H61" s="1351"/>
      <c r="I61" s="1351"/>
      <c r="J61" s="1352"/>
      <c r="K61" s="1352"/>
      <c r="L61" s="1352"/>
      <c r="M61" s="1352"/>
    </row>
    <row r="62" spans="2:13">
      <c r="B62" s="1309" t="s">
        <v>2047</v>
      </c>
      <c r="C62" s="1353"/>
      <c r="D62" s="1353"/>
      <c r="E62" s="1353"/>
      <c r="F62" s="1353"/>
      <c r="G62" s="1353"/>
      <c r="H62" s="1353"/>
      <c r="I62" s="1353"/>
      <c r="J62" s="1353"/>
    </row>
    <row r="63" spans="2:13">
      <c r="B63" s="1309"/>
      <c r="C63" s="1353"/>
      <c r="D63" s="1353"/>
      <c r="E63" s="1353"/>
      <c r="F63" s="1353"/>
      <c r="G63" s="1353"/>
      <c r="H63" s="1353"/>
      <c r="I63" s="1353"/>
      <c r="J63" s="1353"/>
    </row>
    <row r="65" spans="2:20" ht="18">
      <c r="B65" s="1367"/>
      <c r="C65" s="1368"/>
      <c r="D65" s="1360"/>
      <c r="E65" s="1360"/>
      <c r="F65" s="1360"/>
      <c r="G65" s="1360"/>
      <c r="H65" s="1360"/>
      <c r="I65" s="1360"/>
      <c r="J65" s="1356"/>
      <c r="K65" s="1356"/>
      <c r="L65" s="1356"/>
      <c r="M65" s="1356"/>
      <c r="O65" s="1388" t="s">
        <v>2027</v>
      </c>
      <c r="P65" s="114"/>
      <c r="Q65" s="114"/>
      <c r="R65" s="114"/>
      <c r="S65" s="114"/>
      <c r="T65" s="114"/>
    </row>
    <row r="66" spans="2:20">
      <c r="B66" s="1361"/>
      <c r="C66" s="1369"/>
      <c r="D66" s="1357"/>
      <c r="E66" s="1362"/>
      <c r="F66" s="1362"/>
      <c r="G66" s="1362"/>
      <c r="H66" s="1362"/>
      <c r="I66" s="1362"/>
      <c r="J66" s="1358"/>
      <c r="K66" s="1358"/>
      <c r="L66" s="1358"/>
      <c r="M66" s="1358"/>
      <c r="O66" s="114"/>
      <c r="P66" s="114"/>
      <c r="Q66" s="114"/>
      <c r="R66" s="114"/>
      <c r="S66" s="114"/>
      <c r="T66" s="114"/>
    </row>
    <row r="67" spans="2:20">
      <c r="B67" s="1361"/>
      <c r="C67" s="1369"/>
      <c r="D67" s="1357"/>
      <c r="E67" s="1362"/>
      <c r="F67" s="1362"/>
      <c r="G67" s="1362"/>
      <c r="H67" s="1362"/>
      <c r="I67" s="1362"/>
      <c r="J67" s="1358"/>
      <c r="K67" s="1358"/>
      <c r="L67" s="1358"/>
      <c r="M67" s="1358"/>
      <c r="O67" s="1387" t="s">
        <v>2002</v>
      </c>
      <c r="P67" s="1376"/>
      <c r="Q67" s="1376"/>
      <c r="R67" s="1376"/>
      <c r="S67" s="1376"/>
      <c r="T67" s="1374"/>
    </row>
    <row r="68" spans="2:20" ht="36">
      <c r="B68" s="1361"/>
      <c r="C68" s="1369"/>
      <c r="D68" s="1357"/>
      <c r="E68" s="1357"/>
      <c r="F68" s="1357"/>
      <c r="G68" s="1357"/>
      <c r="H68" s="1357"/>
      <c r="I68" s="1357"/>
      <c r="J68" s="1357"/>
      <c r="K68" s="1357"/>
      <c r="L68" s="1357"/>
      <c r="M68" s="1357"/>
      <c r="O68" s="1396" t="s">
        <v>2003</v>
      </c>
      <c r="P68" s="1396"/>
      <c r="Q68" s="637">
        <v>25037</v>
      </c>
      <c r="R68" s="1384" t="s">
        <v>2004</v>
      </c>
      <c r="S68" s="638">
        <v>23688</v>
      </c>
      <c r="T68" s="1377" t="s">
        <v>2028</v>
      </c>
    </row>
    <row r="69" spans="2:20">
      <c r="B69" s="1361"/>
      <c r="C69" s="1369"/>
      <c r="D69" s="1357"/>
      <c r="E69" s="1357"/>
      <c r="F69" s="1357"/>
      <c r="G69" s="1357"/>
      <c r="H69" s="1357"/>
      <c r="I69" s="1357"/>
      <c r="J69" s="1357"/>
      <c r="K69" s="1357"/>
      <c r="L69" s="1357"/>
      <c r="M69" s="1357"/>
      <c r="O69" s="1385"/>
      <c r="P69" s="1385"/>
      <c r="Q69" s="636"/>
      <c r="R69" s="1384" t="s">
        <v>2005</v>
      </c>
      <c r="S69" s="638">
        <v>1350</v>
      </c>
      <c r="T69" s="1377" t="s">
        <v>2006</v>
      </c>
    </row>
    <row r="70" spans="2:20" ht="36">
      <c r="B70" s="1361"/>
      <c r="C70" s="1369"/>
      <c r="D70" s="1357"/>
      <c r="E70" s="1357"/>
      <c r="F70" s="1357"/>
      <c r="G70" s="1357"/>
      <c r="H70" s="1357"/>
      <c r="I70" s="1357"/>
      <c r="J70" s="1357"/>
      <c r="K70" s="1357"/>
      <c r="L70" s="1357"/>
      <c r="M70" s="1357"/>
      <c r="O70" s="1286" t="s">
        <v>880</v>
      </c>
      <c r="P70" s="1286"/>
      <c r="Q70" s="637">
        <v>19645</v>
      </c>
      <c r="R70" s="1384" t="s">
        <v>881</v>
      </c>
      <c r="S70" s="638">
        <v>12701</v>
      </c>
      <c r="T70" s="1377" t="s">
        <v>2007</v>
      </c>
    </row>
    <row r="71" spans="2:20" ht="24">
      <c r="B71" s="1361"/>
      <c r="C71" s="1369"/>
      <c r="D71" s="1357"/>
      <c r="E71" s="1357"/>
      <c r="F71" s="1357"/>
      <c r="G71" s="1357"/>
      <c r="H71" s="1357"/>
      <c r="I71" s="1357"/>
      <c r="J71" s="1357"/>
      <c r="K71" s="1357"/>
      <c r="L71" s="1357"/>
      <c r="M71" s="1357"/>
      <c r="O71" s="1386"/>
      <c r="P71" s="1386"/>
      <c r="Q71" s="639"/>
      <c r="R71" s="1384" t="s">
        <v>1022</v>
      </c>
      <c r="S71" s="638">
        <v>5449</v>
      </c>
      <c r="T71" s="1377" t="s">
        <v>2008</v>
      </c>
    </row>
    <row r="72" spans="2:20" ht="24">
      <c r="B72" s="1361"/>
      <c r="C72" s="1369"/>
      <c r="D72" s="1357"/>
      <c r="E72" s="1357"/>
      <c r="F72" s="1357"/>
      <c r="G72" s="1357"/>
      <c r="H72" s="1357"/>
      <c r="I72" s="1357"/>
      <c r="J72" s="1357"/>
      <c r="K72" s="1357"/>
      <c r="L72" s="1357"/>
      <c r="M72" s="1357"/>
      <c r="O72" s="1007" t="s">
        <v>886</v>
      </c>
      <c r="P72" s="1392"/>
      <c r="Q72" s="637">
        <v>8585</v>
      </c>
      <c r="R72" s="1384" t="s">
        <v>888</v>
      </c>
      <c r="S72" s="638">
        <v>8393</v>
      </c>
      <c r="T72" s="1377" t="s">
        <v>2029</v>
      </c>
    </row>
    <row r="73" spans="2:20" ht="24">
      <c r="B73" s="1361"/>
      <c r="C73" s="1369"/>
      <c r="D73" s="1357"/>
      <c r="E73" s="1357"/>
      <c r="F73" s="1357"/>
      <c r="G73" s="1357"/>
      <c r="H73" s="1357"/>
      <c r="I73" s="1357"/>
      <c r="J73" s="1357"/>
      <c r="K73" s="1357"/>
      <c r="L73" s="1357"/>
      <c r="M73" s="1357"/>
      <c r="O73" s="1386"/>
      <c r="P73" s="1386"/>
      <c r="Q73" s="639"/>
      <c r="R73" s="1384" t="s">
        <v>887</v>
      </c>
      <c r="S73" s="638">
        <v>192</v>
      </c>
      <c r="T73" s="1377" t="s">
        <v>2030</v>
      </c>
    </row>
    <row r="74" spans="2:20" ht="48">
      <c r="B74" s="1361"/>
      <c r="C74" s="1369"/>
      <c r="D74" s="1357"/>
      <c r="E74" s="1357"/>
      <c r="F74" s="1357"/>
      <c r="G74" s="1357"/>
      <c r="H74" s="1357"/>
      <c r="I74" s="1357"/>
      <c r="J74" s="1357"/>
      <c r="K74" s="1357"/>
      <c r="L74" s="1357"/>
      <c r="M74" s="1357"/>
      <c r="N74" s="1327"/>
      <c r="O74" s="1286" t="s">
        <v>883</v>
      </c>
      <c r="P74" s="1286"/>
      <c r="Q74" s="637">
        <v>1207</v>
      </c>
      <c r="R74" s="1384" t="s">
        <v>884</v>
      </c>
      <c r="S74" s="638">
        <v>892</v>
      </c>
      <c r="T74" s="1377" t="s">
        <v>2031</v>
      </c>
    </row>
    <row r="75" spans="2:20" ht="36">
      <c r="B75" s="1361"/>
      <c r="C75" s="1369"/>
      <c r="D75" s="1357"/>
      <c r="E75" s="1357"/>
      <c r="F75" s="1357"/>
      <c r="G75" s="1357"/>
      <c r="H75" s="1357"/>
      <c r="I75" s="1357"/>
      <c r="J75" s="1357"/>
      <c r="K75" s="1357"/>
      <c r="L75" s="1357"/>
      <c r="M75" s="1357"/>
      <c r="O75" s="1392"/>
      <c r="P75" s="1392"/>
      <c r="Q75" s="640"/>
      <c r="R75" s="1393" t="s">
        <v>885</v>
      </c>
      <c r="S75" s="637">
        <v>315</v>
      </c>
      <c r="T75" s="1395" t="s">
        <v>2032</v>
      </c>
    </row>
    <row r="76" spans="2:20">
      <c r="B76" s="1363"/>
      <c r="C76" s="1369"/>
      <c r="D76" s="1364"/>
      <c r="E76" s="1364"/>
      <c r="F76" s="1364"/>
      <c r="G76" s="1312"/>
      <c r="H76" s="1312"/>
      <c r="I76" s="1312"/>
      <c r="O76" s="622" t="s">
        <v>4</v>
      </c>
      <c r="P76" s="623"/>
      <c r="Q76" s="738">
        <v>54474</v>
      </c>
      <c r="R76" s="1394"/>
      <c r="S76" s="644"/>
      <c r="T76" s="1394"/>
    </row>
    <row r="77" spans="2:20" ht="15.75">
      <c r="B77" s="1370"/>
      <c r="C77" s="1371"/>
      <c r="D77" s="1367"/>
      <c r="E77" s="1367"/>
      <c r="F77" s="1363"/>
      <c r="G77" s="1363"/>
      <c r="H77" s="1363"/>
      <c r="I77" s="1363"/>
      <c r="J77" s="1354"/>
      <c r="K77" s="1354"/>
      <c r="L77" s="1354"/>
      <c r="M77" s="1354"/>
      <c r="O77" s="1378"/>
      <c r="P77" s="1378"/>
      <c r="Q77" s="628"/>
      <c r="R77" s="1379"/>
      <c r="S77" s="630"/>
      <c r="T77" s="1380"/>
    </row>
    <row r="78" spans="2:20">
      <c r="B78" s="1312"/>
      <c r="C78" s="1365"/>
      <c r="D78" s="1312"/>
      <c r="E78" s="1312"/>
      <c r="F78" s="1312"/>
      <c r="G78" s="1312"/>
      <c r="H78" s="1312"/>
      <c r="I78" s="1312"/>
      <c r="O78" s="1387" t="s">
        <v>2009</v>
      </c>
      <c r="P78" s="1376"/>
      <c r="Q78" s="632"/>
      <c r="R78" s="1376"/>
      <c r="S78" s="632"/>
      <c r="T78" s="1375"/>
    </row>
    <row r="79" spans="2:20" ht="36">
      <c r="B79" s="1367"/>
      <c r="C79" s="1372"/>
      <c r="D79" s="1360"/>
      <c r="E79" s="1360"/>
      <c r="F79" s="1360"/>
      <c r="G79" s="1360"/>
      <c r="H79" s="1360"/>
      <c r="I79" s="1360"/>
      <c r="J79" s="1356"/>
      <c r="K79" s="1356"/>
      <c r="L79" s="1356"/>
      <c r="M79" s="1356"/>
      <c r="O79" s="1396" t="s">
        <v>2003</v>
      </c>
      <c r="P79" s="1396"/>
      <c r="Q79" s="634">
        <v>715559</v>
      </c>
      <c r="R79" s="1384" t="s">
        <v>2004</v>
      </c>
      <c r="S79" s="635">
        <v>684041</v>
      </c>
      <c r="T79" s="1377" t="s">
        <v>2010</v>
      </c>
    </row>
    <row r="80" spans="2:20">
      <c r="B80" s="1361"/>
      <c r="C80" s="1369"/>
      <c r="D80" s="1357"/>
      <c r="E80" s="1357"/>
      <c r="F80" s="1357"/>
      <c r="G80" s="1357"/>
      <c r="H80" s="1357"/>
      <c r="I80" s="1357"/>
      <c r="J80" s="1357"/>
      <c r="K80" s="1357"/>
      <c r="L80" s="1357"/>
      <c r="M80" s="1357"/>
      <c r="O80" s="1385"/>
      <c r="P80" s="1385"/>
      <c r="Q80" s="636"/>
      <c r="R80" s="1384" t="s">
        <v>2005</v>
      </c>
      <c r="S80" s="635">
        <v>31519</v>
      </c>
      <c r="T80" s="1377" t="s">
        <v>2011</v>
      </c>
    </row>
    <row r="81" spans="2:20" ht="36">
      <c r="B81" s="1361"/>
      <c r="C81" s="1369"/>
      <c r="D81" s="1357"/>
      <c r="E81" s="1357"/>
      <c r="F81" s="1357"/>
      <c r="G81" s="1357"/>
      <c r="H81" s="1357"/>
      <c r="I81" s="1357"/>
      <c r="J81" s="1357"/>
      <c r="K81" s="1357"/>
      <c r="L81" s="1357"/>
      <c r="M81" s="1357"/>
      <c r="O81" s="1286" t="s">
        <v>880</v>
      </c>
      <c r="P81" s="1286"/>
      <c r="Q81" s="637">
        <v>385073</v>
      </c>
      <c r="R81" s="1384" t="s">
        <v>881</v>
      </c>
      <c r="S81" s="638">
        <v>362455</v>
      </c>
      <c r="T81" s="1377" t="s">
        <v>2012</v>
      </c>
    </row>
    <row r="82" spans="2:20" ht="24">
      <c r="B82" s="1361"/>
      <c r="C82" s="1369"/>
      <c r="D82" s="1357"/>
      <c r="E82" s="1357"/>
      <c r="F82" s="1357"/>
      <c r="G82" s="1357"/>
      <c r="H82" s="1357"/>
      <c r="I82" s="1357"/>
      <c r="J82" s="1357"/>
      <c r="K82" s="1357"/>
      <c r="L82" s="1357"/>
      <c r="M82" s="1357"/>
      <c r="O82" s="1386"/>
      <c r="P82" s="1386"/>
      <c r="Q82" s="639"/>
      <c r="R82" s="1384" t="s">
        <v>882</v>
      </c>
      <c r="S82" s="638">
        <v>11378</v>
      </c>
      <c r="T82" s="1377" t="s">
        <v>2013</v>
      </c>
    </row>
    <row r="83" spans="2:20" ht="24">
      <c r="B83" s="1361"/>
      <c r="C83" s="1369"/>
      <c r="D83" s="1357"/>
      <c r="E83" s="1357"/>
      <c r="F83" s="1357"/>
      <c r="G83" s="1357"/>
      <c r="H83" s="1357"/>
      <c r="I83" s="1357"/>
      <c r="J83" s="1357"/>
      <c r="K83" s="1357"/>
      <c r="L83" s="1357"/>
      <c r="M83" s="1357"/>
      <c r="O83" s="1286" t="s">
        <v>886</v>
      </c>
      <c r="P83" s="1286"/>
      <c r="Q83" s="637">
        <v>71226</v>
      </c>
      <c r="R83" s="1384" t="s">
        <v>888</v>
      </c>
      <c r="S83" s="638">
        <v>41980</v>
      </c>
      <c r="T83" s="1377" t="s">
        <v>2014</v>
      </c>
    </row>
    <row r="84" spans="2:20" ht="24">
      <c r="B84" s="1361"/>
      <c r="C84" s="1369"/>
      <c r="D84" s="1357"/>
      <c r="E84" s="1357"/>
      <c r="F84" s="1357"/>
      <c r="G84" s="1357"/>
      <c r="H84" s="1357"/>
      <c r="I84" s="1357"/>
      <c r="J84" s="1357"/>
      <c r="K84" s="1357"/>
      <c r="L84" s="1357"/>
      <c r="M84" s="1357"/>
      <c r="O84" s="1386"/>
      <c r="P84" s="1386"/>
      <c r="Q84" s="639"/>
      <c r="R84" s="1384" t="s">
        <v>887</v>
      </c>
      <c r="S84" s="638">
        <v>29246</v>
      </c>
      <c r="T84" s="1377" t="s">
        <v>2015</v>
      </c>
    </row>
    <row r="85" spans="2:20" ht="48">
      <c r="B85" s="1361"/>
      <c r="C85" s="1369"/>
      <c r="D85" s="1357"/>
      <c r="E85" s="1357"/>
      <c r="F85" s="1357"/>
      <c r="G85" s="1357"/>
      <c r="H85" s="1357"/>
      <c r="I85" s="1357"/>
      <c r="J85" s="1357"/>
      <c r="K85" s="1357"/>
      <c r="L85" s="1357"/>
      <c r="M85" s="1357"/>
      <c r="O85" s="1286" t="s">
        <v>883</v>
      </c>
      <c r="P85" s="1286"/>
      <c r="Q85" s="637">
        <v>69971</v>
      </c>
      <c r="R85" s="1384" t="s">
        <v>884</v>
      </c>
      <c r="S85" s="638">
        <v>50187</v>
      </c>
      <c r="T85" s="1377" t="s">
        <v>2033</v>
      </c>
    </row>
    <row r="86" spans="2:20" ht="36">
      <c r="B86" s="1361"/>
      <c r="C86" s="1369"/>
      <c r="D86" s="1357"/>
      <c r="E86" s="1357"/>
      <c r="F86" s="1357"/>
      <c r="G86" s="1357"/>
      <c r="H86" s="1357"/>
      <c r="I86" s="1357"/>
      <c r="J86" s="1357"/>
      <c r="K86" s="1357"/>
      <c r="L86" s="1357"/>
      <c r="M86" s="1357"/>
      <c r="O86" s="1392"/>
      <c r="P86" s="1392"/>
      <c r="Q86" s="640"/>
      <c r="R86" s="1393" t="s">
        <v>885</v>
      </c>
      <c r="S86" s="637">
        <v>19784</v>
      </c>
      <c r="T86" s="641" t="s">
        <v>2034</v>
      </c>
    </row>
    <row r="87" spans="2:20">
      <c r="B87" s="1361"/>
      <c r="C87" s="1369"/>
      <c r="D87" s="1357"/>
      <c r="E87" s="1357"/>
      <c r="F87" s="1357"/>
      <c r="G87" s="1357"/>
      <c r="H87" s="1357"/>
      <c r="I87" s="1357"/>
      <c r="J87" s="1357"/>
      <c r="K87" s="1357"/>
      <c r="L87" s="1357"/>
      <c r="M87" s="1357"/>
      <c r="O87" s="622" t="s">
        <v>4</v>
      </c>
      <c r="P87" s="623"/>
      <c r="Q87" s="738">
        <v>1241829</v>
      </c>
      <c r="R87" s="1394"/>
      <c r="S87" s="644"/>
      <c r="T87" s="1394"/>
    </row>
    <row r="88" spans="2:20">
      <c r="B88" s="1361"/>
      <c r="C88" s="1369"/>
      <c r="D88" s="1357"/>
      <c r="E88" s="1357"/>
      <c r="F88" s="1357"/>
      <c r="G88" s="1357"/>
      <c r="H88" s="1357"/>
      <c r="I88" s="1357"/>
      <c r="J88" s="1357"/>
      <c r="K88" s="1357"/>
      <c r="L88" s="1357"/>
      <c r="M88" s="1357"/>
      <c r="O88" s="1373"/>
      <c r="P88" s="1373"/>
      <c r="Q88" s="1373"/>
      <c r="R88" s="1373"/>
      <c r="S88" s="1373"/>
      <c r="T88" s="1373"/>
    </row>
    <row r="89" spans="2:20">
      <c r="B89" s="1361"/>
      <c r="C89" s="1369"/>
      <c r="D89" s="1357"/>
      <c r="E89" s="1357"/>
      <c r="F89" s="1357"/>
      <c r="G89" s="1357"/>
      <c r="H89" s="1357"/>
      <c r="I89" s="1357"/>
      <c r="J89" s="1357"/>
      <c r="K89" s="1357"/>
      <c r="L89" s="1357"/>
      <c r="M89" s="1357"/>
      <c r="O89" s="1389" t="s">
        <v>2016</v>
      </c>
      <c r="P89" s="1381"/>
      <c r="Q89" s="1374"/>
      <c r="R89" s="1374"/>
      <c r="S89" s="1374"/>
      <c r="T89" s="1374"/>
    </row>
    <row r="90" spans="2:20">
      <c r="B90" s="1363"/>
      <c r="C90" s="1369"/>
      <c r="D90" s="1364"/>
      <c r="E90" s="1364"/>
      <c r="F90" s="1364"/>
      <c r="G90" s="1364"/>
      <c r="H90" s="1312"/>
      <c r="I90" s="1312"/>
      <c r="O90" s="1390" t="s">
        <v>18</v>
      </c>
      <c r="P90" s="739">
        <v>819427</v>
      </c>
      <c r="Q90" s="1390" t="s">
        <v>2017</v>
      </c>
      <c r="R90" s="1390"/>
      <c r="S90" s="1390"/>
      <c r="T90" s="1390"/>
    </row>
    <row r="91" spans="2:20">
      <c r="B91" s="1370"/>
      <c r="C91" s="1371"/>
      <c r="D91" s="1367"/>
      <c r="E91" s="1367"/>
      <c r="F91" s="1363"/>
      <c r="G91" s="1363"/>
      <c r="H91" s="1363"/>
      <c r="I91" s="1363"/>
      <c r="J91" s="1354"/>
      <c r="K91" s="1354"/>
      <c r="L91" s="1354"/>
      <c r="M91" s="1354"/>
      <c r="O91" s="1390" t="s">
        <v>31</v>
      </c>
      <c r="P91" s="739">
        <v>151180</v>
      </c>
      <c r="Q91" s="1390" t="s">
        <v>2018</v>
      </c>
      <c r="R91" s="1390"/>
      <c r="S91" s="1390"/>
      <c r="T91" s="1390"/>
    </row>
    <row r="92" spans="2:20">
      <c r="B92" s="1366"/>
      <c r="C92" s="1312"/>
      <c r="D92" s="1312"/>
      <c r="E92" s="1312"/>
      <c r="F92" s="1312"/>
      <c r="G92" s="1312"/>
      <c r="H92" s="1312"/>
      <c r="I92" s="1312"/>
      <c r="O92" s="1390" t="s">
        <v>46</v>
      </c>
      <c r="P92" s="739">
        <v>63838</v>
      </c>
      <c r="Q92" s="1390" t="s">
        <v>2019</v>
      </c>
      <c r="R92" s="1390"/>
      <c r="S92" s="1390"/>
      <c r="T92" s="1390"/>
    </row>
    <row r="93" spans="2:20">
      <c r="B93" s="1312"/>
      <c r="C93" s="1312"/>
      <c r="D93" s="1312"/>
      <c r="E93" s="1312"/>
      <c r="F93" s="1312"/>
      <c r="G93" s="1312"/>
      <c r="H93" s="1312"/>
      <c r="I93" s="1312"/>
      <c r="O93" s="1390" t="s">
        <v>9</v>
      </c>
      <c r="P93" s="739">
        <v>43461</v>
      </c>
      <c r="Q93" s="1390" t="s">
        <v>2020</v>
      </c>
      <c r="R93" s="1390"/>
      <c r="S93" s="1390"/>
      <c r="T93" s="1390"/>
    </row>
    <row r="94" spans="2:20">
      <c r="B94" s="1312"/>
      <c r="C94" s="1312"/>
      <c r="D94" s="1312"/>
      <c r="E94" s="1312"/>
      <c r="F94" s="1312"/>
      <c r="G94" s="1312"/>
      <c r="H94" s="1312"/>
      <c r="I94" s="1312"/>
      <c r="O94" s="1390" t="s">
        <v>15</v>
      </c>
      <c r="P94" s="739">
        <v>29308</v>
      </c>
      <c r="Q94" s="1390" t="s">
        <v>2021</v>
      </c>
      <c r="R94" s="1390"/>
      <c r="S94" s="1390"/>
      <c r="T94" s="1390"/>
    </row>
    <row r="95" spans="2:20">
      <c r="B95" s="1312"/>
      <c r="C95" s="1312"/>
      <c r="D95" s="1312"/>
      <c r="E95" s="1312"/>
      <c r="F95" s="1312"/>
      <c r="G95" s="1312"/>
      <c r="H95" s="1312"/>
      <c r="I95" s="1312"/>
      <c r="O95" s="1390" t="s">
        <v>17</v>
      </c>
      <c r="P95" s="739">
        <v>22684</v>
      </c>
      <c r="Q95" s="1390" t="s">
        <v>2022</v>
      </c>
      <c r="R95" s="1390"/>
      <c r="S95" s="1390"/>
      <c r="T95" s="1390"/>
    </row>
    <row r="96" spans="2:20">
      <c r="B96" s="1312"/>
      <c r="C96" s="1312"/>
      <c r="D96" s="1312"/>
      <c r="E96" s="1312"/>
      <c r="F96" s="1312"/>
      <c r="G96" s="1312"/>
      <c r="H96" s="1312"/>
      <c r="I96" s="1312"/>
      <c r="O96" s="1390" t="s">
        <v>16</v>
      </c>
      <c r="P96" s="739">
        <v>17249</v>
      </c>
      <c r="Q96" s="1390" t="s">
        <v>2023</v>
      </c>
      <c r="R96" s="1390"/>
      <c r="S96" s="1390"/>
      <c r="T96" s="1390"/>
    </row>
    <row r="97" spans="2:20">
      <c r="B97" s="1312"/>
      <c r="C97" s="1312"/>
      <c r="D97" s="1312"/>
      <c r="E97" s="1312"/>
      <c r="F97" s="1312"/>
      <c r="G97" s="1312"/>
      <c r="H97" s="1312"/>
      <c r="I97" s="1312"/>
      <c r="O97" s="1390" t="s">
        <v>12</v>
      </c>
      <c r="P97" s="739">
        <v>13982</v>
      </c>
      <c r="Q97" s="1390" t="s">
        <v>2024</v>
      </c>
      <c r="R97" s="1390"/>
      <c r="S97" s="1390"/>
      <c r="T97" s="1390"/>
    </row>
    <row r="98" spans="2:20">
      <c r="B98" s="1312"/>
      <c r="C98" s="1312"/>
      <c r="D98" s="1312"/>
      <c r="E98" s="1312"/>
      <c r="F98" s="1312"/>
      <c r="G98" s="1312"/>
      <c r="H98" s="1312"/>
      <c r="I98" s="1312"/>
      <c r="O98" s="1390" t="s">
        <v>28</v>
      </c>
      <c r="P98" s="739">
        <v>11620</v>
      </c>
      <c r="Q98" s="1390" t="s">
        <v>2035</v>
      </c>
      <c r="R98" s="1390"/>
      <c r="S98" s="1390"/>
      <c r="T98" s="1390"/>
    </row>
    <row r="99" spans="2:20">
      <c r="B99" s="1312"/>
      <c r="C99" s="1312"/>
      <c r="D99" s="1312"/>
      <c r="E99" s="1312"/>
      <c r="F99" s="1312"/>
      <c r="G99" s="1312"/>
      <c r="H99" s="1312"/>
      <c r="I99" s="1312"/>
      <c r="O99" s="1390" t="s">
        <v>30</v>
      </c>
      <c r="P99" s="739">
        <v>8678</v>
      </c>
      <c r="Q99" s="1390" t="s">
        <v>2036</v>
      </c>
      <c r="R99" s="1390"/>
      <c r="S99" s="1390"/>
      <c r="T99" s="1390"/>
    </row>
    <row r="100" spans="2:20">
      <c r="B100" s="1312"/>
      <c r="C100" s="1312"/>
      <c r="D100" s="1312"/>
      <c r="E100" s="1312"/>
      <c r="F100" s="1312"/>
      <c r="G100" s="1312"/>
      <c r="H100" s="1312"/>
      <c r="I100" s="1312"/>
      <c r="O100" s="1382" t="s">
        <v>1932</v>
      </c>
      <c r="P100" s="740">
        <v>60401</v>
      </c>
      <c r="Q100" s="1383"/>
      <c r="R100" s="1383"/>
      <c r="S100" s="1383"/>
      <c r="T100" s="1373"/>
    </row>
    <row r="101" spans="2:20">
      <c r="B101" s="1312"/>
      <c r="C101" s="1312"/>
      <c r="D101" s="1312"/>
      <c r="E101" s="1312"/>
      <c r="F101" s="1312"/>
      <c r="G101" s="1312"/>
      <c r="H101" s="1312"/>
      <c r="I101" s="1312"/>
      <c r="O101" s="657" t="s">
        <v>4</v>
      </c>
      <c r="P101" s="741">
        <v>1241829</v>
      </c>
      <c r="Q101" s="1389" t="s">
        <v>1896</v>
      </c>
      <c r="R101" s="1389"/>
      <c r="S101" s="1391"/>
      <c r="T101" s="1391"/>
    </row>
    <row r="102" spans="2:20">
      <c r="B102" s="1312"/>
      <c r="C102" s="1312"/>
      <c r="D102" s="1312"/>
      <c r="E102" s="1312"/>
      <c r="F102" s="1312"/>
      <c r="G102" s="1312"/>
      <c r="H102" s="1312"/>
      <c r="I102" s="1312"/>
      <c r="O102" s="1373"/>
      <c r="P102" s="661"/>
      <c r="Q102" s="1373"/>
      <c r="R102" s="1373"/>
      <c r="S102" s="1373"/>
      <c r="T102" s="1373"/>
    </row>
    <row r="103" spans="2:20">
      <c r="B103" s="1312"/>
      <c r="C103" s="1312"/>
      <c r="D103" s="1312"/>
      <c r="E103" s="1312"/>
      <c r="F103" s="1312"/>
      <c r="G103" s="1312"/>
      <c r="H103" s="1312"/>
      <c r="I103" s="1312"/>
      <c r="O103" s="1389" t="s">
        <v>2025</v>
      </c>
      <c r="P103" s="662"/>
      <c r="Q103" s="1374"/>
      <c r="R103" s="1374"/>
      <c r="S103" s="1374"/>
      <c r="T103" s="1374"/>
    </row>
    <row r="104" spans="2:20">
      <c r="B104" s="1312"/>
      <c r="C104" s="1312"/>
      <c r="D104" s="1312"/>
      <c r="E104" s="1312"/>
      <c r="F104" s="1312"/>
      <c r="G104" s="1312"/>
      <c r="H104" s="1312"/>
      <c r="I104" s="1312"/>
      <c r="O104" s="1390" t="s">
        <v>18</v>
      </c>
      <c r="P104" s="739">
        <v>26204</v>
      </c>
      <c r="Q104" s="1390" t="s">
        <v>2037</v>
      </c>
      <c r="R104" s="1390"/>
      <c r="S104" s="1390"/>
      <c r="T104" s="1390"/>
    </row>
    <row r="105" spans="2:20">
      <c r="B105" s="1312"/>
      <c r="C105" s="1312"/>
      <c r="D105" s="1312"/>
      <c r="E105" s="1312"/>
      <c r="F105" s="1312"/>
      <c r="G105" s="1312"/>
      <c r="H105" s="1312"/>
      <c r="I105" s="1312"/>
      <c r="O105" s="1390" t="s">
        <v>16</v>
      </c>
      <c r="P105" s="739">
        <v>15002</v>
      </c>
      <c r="Q105" s="1390" t="s">
        <v>2026</v>
      </c>
      <c r="R105" s="1390"/>
      <c r="S105" s="1390"/>
      <c r="T105" s="1390"/>
    </row>
    <row r="106" spans="2:20">
      <c r="B106" s="1312"/>
      <c r="C106" s="1312"/>
      <c r="D106" s="1312"/>
      <c r="E106" s="1312"/>
      <c r="F106" s="1312"/>
      <c r="G106" s="1312"/>
      <c r="H106" s="1312"/>
      <c r="I106" s="1312"/>
      <c r="O106" s="1390" t="s">
        <v>43</v>
      </c>
      <c r="P106" s="739">
        <v>3278</v>
      </c>
      <c r="Q106" s="1390" t="s">
        <v>2038</v>
      </c>
      <c r="R106" s="1390"/>
      <c r="S106" s="1390"/>
      <c r="T106" s="1390"/>
    </row>
    <row r="107" spans="2:20">
      <c r="B107" s="1312"/>
      <c r="C107" s="1312"/>
      <c r="D107" s="1312"/>
      <c r="E107" s="1312"/>
      <c r="F107" s="1312"/>
      <c r="G107" s="1312"/>
      <c r="H107" s="1312"/>
      <c r="I107" s="1312"/>
      <c r="O107" s="1390" t="s">
        <v>21</v>
      </c>
      <c r="P107" s="739">
        <v>2428</v>
      </c>
      <c r="Q107" s="1390" t="s">
        <v>2039</v>
      </c>
      <c r="R107" s="1390"/>
      <c r="S107" s="1390"/>
      <c r="T107" s="1390"/>
    </row>
    <row r="108" spans="2:20">
      <c r="B108" s="1312"/>
      <c r="C108" s="1312"/>
      <c r="D108" s="1312"/>
      <c r="E108" s="1312"/>
      <c r="F108" s="1312"/>
      <c r="G108" s="1312"/>
      <c r="H108" s="1312"/>
      <c r="I108" s="1312"/>
      <c r="O108" s="1390" t="s">
        <v>49</v>
      </c>
      <c r="P108" s="739">
        <v>1247</v>
      </c>
      <c r="Q108" s="1390" t="s">
        <v>2040</v>
      </c>
      <c r="R108" s="1390"/>
      <c r="S108" s="1390"/>
      <c r="T108" s="1390"/>
    </row>
    <row r="109" spans="2:20">
      <c r="B109" s="1312"/>
      <c r="C109" s="1312"/>
      <c r="D109" s="1312"/>
      <c r="E109" s="1312"/>
      <c r="F109" s="1312"/>
      <c r="G109" s="1312"/>
      <c r="H109" s="1312"/>
      <c r="I109" s="1312"/>
      <c r="O109" s="1390" t="s">
        <v>14</v>
      </c>
      <c r="P109" s="739">
        <v>1137</v>
      </c>
      <c r="Q109" s="1390" t="s">
        <v>2041</v>
      </c>
      <c r="R109" s="1390"/>
      <c r="S109" s="1390"/>
      <c r="T109" s="1390"/>
    </row>
    <row r="110" spans="2:20">
      <c r="B110" s="1312"/>
      <c r="C110" s="1312"/>
      <c r="D110" s="1312"/>
      <c r="E110" s="1312"/>
      <c r="F110" s="1312"/>
      <c r="G110" s="1312"/>
      <c r="H110" s="1312"/>
      <c r="I110" s="1312"/>
      <c r="O110" s="1390" t="s">
        <v>22</v>
      </c>
      <c r="P110" s="739">
        <v>617</v>
      </c>
      <c r="Q110" s="1390" t="s">
        <v>2042</v>
      </c>
      <c r="R110" s="1390"/>
      <c r="S110" s="1390"/>
      <c r="T110" s="1390"/>
    </row>
    <row r="111" spans="2:20">
      <c r="B111" s="1312"/>
      <c r="C111" s="1312"/>
      <c r="D111" s="1312"/>
      <c r="E111" s="1312"/>
      <c r="F111" s="1312"/>
      <c r="G111" s="1312"/>
      <c r="H111" s="1312"/>
      <c r="I111" s="1312"/>
      <c r="O111" s="1390" t="s">
        <v>936</v>
      </c>
      <c r="P111" s="739">
        <v>563</v>
      </c>
      <c r="Q111" s="1390" t="s">
        <v>2043</v>
      </c>
      <c r="R111" s="1390"/>
      <c r="S111" s="1390"/>
      <c r="T111" s="1390"/>
    </row>
    <row r="112" spans="2:20">
      <c r="B112" s="1312"/>
      <c r="C112" s="1312"/>
      <c r="D112" s="1312"/>
      <c r="E112" s="1312"/>
      <c r="F112" s="1312"/>
      <c r="G112" s="1312"/>
      <c r="H112" s="1312"/>
      <c r="I112" s="1312"/>
      <c r="O112" s="1390" t="s">
        <v>15</v>
      </c>
      <c r="P112" s="739">
        <v>545</v>
      </c>
      <c r="Q112" s="1390" t="s">
        <v>2044</v>
      </c>
      <c r="R112" s="1390"/>
      <c r="S112" s="1390"/>
      <c r="T112" s="1390"/>
    </row>
    <row r="113" spans="2:20">
      <c r="B113" s="1312"/>
      <c r="C113" s="1312"/>
      <c r="D113" s="1312"/>
      <c r="E113" s="1312"/>
      <c r="F113" s="1312"/>
      <c r="G113" s="1312"/>
      <c r="H113" s="1312"/>
      <c r="I113" s="1312"/>
      <c r="O113" s="1390" t="s">
        <v>38</v>
      </c>
      <c r="P113" s="739">
        <v>341</v>
      </c>
      <c r="Q113" s="1390" t="s">
        <v>2045</v>
      </c>
      <c r="R113" s="1390"/>
      <c r="S113" s="1390"/>
      <c r="T113" s="1390"/>
    </row>
    <row r="114" spans="2:20">
      <c r="B114" s="1312"/>
      <c r="C114" s="1312"/>
      <c r="D114" s="1312"/>
      <c r="E114" s="1312"/>
      <c r="F114" s="1312"/>
      <c r="G114" s="1312"/>
      <c r="H114" s="1312"/>
      <c r="I114" s="1312"/>
      <c r="O114" s="1382" t="s">
        <v>1932</v>
      </c>
      <c r="P114" s="740">
        <v>3113</v>
      </c>
      <c r="Q114" s="1383"/>
      <c r="R114" s="1383"/>
      <c r="S114" s="1383"/>
      <c r="T114" s="1373"/>
    </row>
    <row r="115" spans="2:20">
      <c r="B115" s="1312"/>
      <c r="C115" s="1312"/>
      <c r="D115" s="1312"/>
      <c r="E115" s="1312"/>
      <c r="F115" s="1312"/>
      <c r="G115" s="1312"/>
      <c r="H115" s="1312"/>
      <c r="I115" s="1312"/>
      <c r="O115" s="657" t="s">
        <v>4</v>
      </c>
      <c r="P115" s="741">
        <v>54474</v>
      </c>
      <c r="Q115" s="1389" t="s">
        <v>1898</v>
      </c>
      <c r="R115" s="1389"/>
      <c r="S115" s="1391"/>
      <c r="T115" s="1391"/>
    </row>
    <row r="116" spans="2:20">
      <c r="B116" s="1312"/>
      <c r="C116" s="1312"/>
      <c r="D116" s="1312"/>
      <c r="E116" s="1312"/>
      <c r="F116" s="1312"/>
      <c r="G116" s="1312"/>
      <c r="H116" s="1312"/>
      <c r="I116" s="1312"/>
      <c r="O116" s="49" t="s">
        <v>2465</v>
      </c>
      <c r="P116" s="1312"/>
      <c r="Q116" s="1312"/>
      <c r="R116" s="1312"/>
      <c r="S116" s="1312"/>
      <c r="T116" s="1312"/>
    </row>
    <row r="117" spans="2:20">
      <c r="B117" s="1312"/>
      <c r="C117" s="1312"/>
      <c r="D117" s="1312"/>
      <c r="E117" s="1312"/>
      <c r="F117" s="1312"/>
      <c r="G117" s="1312"/>
      <c r="H117" s="1312"/>
      <c r="I117" s="1312"/>
      <c r="O117" s="1312"/>
      <c r="P117" s="1312"/>
      <c r="Q117" s="1312"/>
      <c r="R117" s="1312"/>
      <c r="S117" s="1312"/>
      <c r="T117" s="1312"/>
    </row>
  </sheetData>
  <hyperlinks>
    <hyperlink ref="B21" r:id="rId1" display="Source: Worldbank, 2017, World Development Indicators"/>
    <hyperlink ref="B35" r:id="rId2"/>
    <hyperlink ref="B47" r:id="rId3"/>
    <hyperlink ref="B62" r:id="rId4"/>
    <hyperlink ref="O116" r:id="rId5"/>
  </hyperlinks>
  <pageMargins left="0.7" right="0.7" top="0.78740157499999996" bottom="0.78740157499999996" header="0.3" footer="0.3"/>
  <pageSetup paperSize="9" orientation="portrait" r:id="rId6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2:AY508"/>
  <sheetViews>
    <sheetView topLeftCell="A206" zoomScale="70" zoomScaleNormal="70" workbookViewId="0">
      <selection activeCell="S250" sqref="S250"/>
    </sheetView>
  </sheetViews>
  <sheetFormatPr baseColWidth="10" defaultRowHeight="15"/>
  <cols>
    <col min="1" max="1" width="11.42578125" style="114"/>
    <col min="2" max="2" width="24.7109375" style="114" customWidth="1"/>
    <col min="3" max="3" width="10.7109375" style="114" customWidth="1"/>
    <col min="4" max="4" width="20.42578125" style="114" customWidth="1"/>
    <col min="5" max="5" width="18.28515625" style="114" customWidth="1"/>
    <col min="6" max="18" width="11.42578125" style="114"/>
    <col min="19" max="19" width="12.28515625" style="114" bestFit="1" customWidth="1"/>
    <col min="20" max="16384" width="11.42578125" style="114"/>
  </cols>
  <sheetData>
    <row r="2" spans="2:4" ht="15.75">
      <c r="B2" s="105" t="s">
        <v>1676</v>
      </c>
    </row>
    <row r="3" spans="2:4" ht="15.75">
      <c r="B3" s="105"/>
    </row>
    <row r="4" spans="2:4" ht="15.75">
      <c r="B4" s="105"/>
    </row>
    <row r="5" spans="2:4" ht="15.75">
      <c r="B5" s="105" t="s">
        <v>1979</v>
      </c>
    </row>
    <row r="6" spans="2:4" ht="15.75">
      <c r="B6" s="105"/>
    </row>
    <row r="7" spans="2:4" ht="15" customHeight="1">
      <c r="B7" s="16" t="s">
        <v>613</v>
      </c>
      <c r="C7" s="385">
        <v>331.9</v>
      </c>
      <c r="D7" s="386" t="s">
        <v>614</v>
      </c>
    </row>
    <row r="8" spans="2:4">
      <c r="B8" s="16" t="s">
        <v>615</v>
      </c>
      <c r="C8" s="387">
        <v>9831500</v>
      </c>
      <c r="D8" s="386" t="s">
        <v>616</v>
      </c>
    </row>
    <row r="9" spans="2:4">
      <c r="B9" s="388" t="s">
        <v>617</v>
      </c>
      <c r="C9" s="389">
        <v>36</v>
      </c>
      <c r="D9" s="390" t="s">
        <v>618</v>
      </c>
    </row>
    <row r="10" spans="2:4" ht="15" customHeight="1">
      <c r="B10" s="391"/>
      <c r="C10" s="392"/>
      <c r="D10" s="386"/>
    </row>
    <row r="11" spans="2:4">
      <c r="B11" s="16" t="s">
        <v>619</v>
      </c>
      <c r="C11" s="393">
        <v>23374</v>
      </c>
      <c r="D11" s="386" t="s">
        <v>620</v>
      </c>
    </row>
    <row r="12" spans="2:4" ht="15" customHeight="1">
      <c r="B12" s="391" t="s">
        <v>621</v>
      </c>
      <c r="C12" s="392">
        <v>70430</v>
      </c>
      <c r="D12" s="386" t="s">
        <v>622</v>
      </c>
    </row>
    <row r="13" spans="2:4">
      <c r="B13" s="16" t="s">
        <v>623</v>
      </c>
      <c r="C13" s="393">
        <v>23393</v>
      </c>
      <c r="D13" s="386" t="s">
        <v>620</v>
      </c>
    </row>
    <row r="14" spans="2:4">
      <c r="B14" s="391" t="s">
        <v>624</v>
      </c>
      <c r="C14" s="392"/>
      <c r="D14" s="386"/>
    </row>
    <row r="15" spans="2:4">
      <c r="B15" s="391" t="s">
        <v>621</v>
      </c>
      <c r="C15" s="392">
        <v>70480</v>
      </c>
      <c r="D15" s="386" t="s">
        <v>625</v>
      </c>
    </row>
    <row r="16" spans="2:4" ht="15" customHeight="1">
      <c r="B16" s="394"/>
      <c r="C16" s="395"/>
      <c r="D16" s="390"/>
    </row>
    <row r="17" spans="2:7">
      <c r="B17" s="16" t="s">
        <v>626</v>
      </c>
      <c r="C17" s="385">
        <v>5.7</v>
      </c>
      <c r="D17" s="386" t="s">
        <v>627</v>
      </c>
    </row>
    <row r="18" spans="2:7">
      <c r="B18" s="16" t="s">
        <v>628</v>
      </c>
      <c r="C18" s="385">
        <v>5.5</v>
      </c>
      <c r="D18" s="386" t="s">
        <v>629</v>
      </c>
    </row>
    <row r="19" spans="2:7">
      <c r="B19" s="396"/>
      <c r="C19" s="392"/>
      <c r="D19" s="392"/>
      <c r="E19" s="386"/>
    </row>
    <row r="20" spans="2:7">
      <c r="B20" s="397" t="s">
        <v>682</v>
      </c>
      <c r="C20" s="398"/>
      <c r="D20" s="398"/>
      <c r="E20" s="398"/>
    </row>
    <row r="21" spans="2:7">
      <c r="B21" s="399" t="s">
        <v>1978</v>
      </c>
      <c r="C21" s="400"/>
      <c r="D21" s="400"/>
      <c r="E21" s="401"/>
    </row>
    <row r="24" spans="2:7" ht="15.75">
      <c r="B24" s="190" t="s">
        <v>1677</v>
      </c>
      <c r="C24" s="20"/>
      <c r="D24" s="20"/>
      <c r="E24" s="20"/>
      <c r="F24" s="20"/>
    </row>
    <row r="25" spans="2:7">
      <c r="B25" s="116" t="s">
        <v>74</v>
      </c>
    </row>
    <row r="26" spans="2:7">
      <c r="B26" s="281"/>
      <c r="C26" s="371">
        <v>2017</v>
      </c>
      <c r="D26" s="371">
        <v>2012</v>
      </c>
      <c r="E26" s="371">
        <v>2007</v>
      </c>
      <c r="F26" s="371">
        <v>2002</v>
      </c>
    </row>
    <row r="27" spans="2:7">
      <c r="B27" s="1178" t="s">
        <v>86</v>
      </c>
      <c r="C27" s="166"/>
      <c r="D27" s="129"/>
      <c r="E27" s="129"/>
      <c r="F27" s="129"/>
      <c r="G27" s="20"/>
    </row>
    <row r="28" spans="2:7" ht="22.5">
      <c r="B28" s="136" t="s">
        <v>1678</v>
      </c>
      <c r="C28" s="369"/>
      <c r="D28" s="369"/>
      <c r="E28" s="369"/>
      <c r="F28" s="369"/>
    </row>
    <row r="29" spans="2:7" ht="15.75" thickBot="1">
      <c r="B29" s="106" t="s">
        <v>1679</v>
      </c>
      <c r="C29" s="346">
        <v>6150.0545690219997</v>
      </c>
      <c r="D29" s="55">
        <v>6427.6710350579997</v>
      </c>
      <c r="E29" s="55">
        <v>7546</v>
      </c>
      <c r="F29" s="55">
        <v>8964</v>
      </c>
    </row>
    <row r="30" spans="2:7" ht="23.25" thickBot="1">
      <c r="B30" s="106" t="s">
        <v>1680</v>
      </c>
      <c r="C30" s="346">
        <v>9550.6539336000005</v>
      </c>
      <c r="D30" s="55">
        <v>9218.8091782800002</v>
      </c>
      <c r="E30" s="55">
        <v>10400</v>
      </c>
      <c r="F30" s="55">
        <v>13387</v>
      </c>
    </row>
    <row r="31" spans="2:7" ht="15.75" thickBot="1">
      <c r="B31" s="106" t="s">
        <v>1681</v>
      </c>
      <c r="C31" s="346">
        <v>799.26023384999996</v>
      </c>
      <c r="D31" s="55">
        <v>1392.533906166</v>
      </c>
      <c r="E31" s="55">
        <v>1961</v>
      </c>
      <c r="F31" s="55"/>
    </row>
    <row r="32" spans="2:7" ht="15.75" thickBot="1">
      <c r="B32" s="106" t="s">
        <v>1682</v>
      </c>
      <c r="C32" s="346">
        <v>1477.1138499000001</v>
      </c>
      <c r="D32" s="55">
        <v>2154.1580884979999</v>
      </c>
      <c r="E32" s="55">
        <v>1704</v>
      </c>
      <c r="F32" s="55"/>
    </row>
    <row r="33" spans="2:7" ht="22.5">
      <c r="B33" s="216" t="s">
        <v>1683</v>
      </c>
      <c r="C33" s="166">
        <v>2100.7391766659998</v>
      </c>
      <c r="D33" s="167">
        <v>2100.7391766659998</v>
      </c>
      <c r="E33" s="167">
        <v>321.32284844399999</v>
      </c>
      <c r="F33" s="167"/>
    </row>
    <row r="34" spans="2:7">
      <c r="B34" s="136" t="s">
        <v>1684</v>
      </c>
      <c r="C34" s="1143"/>
      <c r="D34" s="1143"/>
      <c r="E34" s="1143"/>
      <c r="F34" s="1143"/>
    </row>
    <row r="35" spans="2:7" ht="15.75" thickBot="1">
      <c r="B35" s="106" t="s">
        <v>384</v>
      </c>
      <c r="C35" s="346">
        <v>136726.10952273</v>
      </c>
      <c r="D35" s="55">
        <v>163648.83639733199</v>
      </c>
      <c r="E35" s="55">
        <v>180692</v>
      </c>
      <c r="F35" s="55">
        <v>187626</v>
      </c>
    </row>
    <row r="36" spans="2:7" ht="15.75" thickBot="1">
      <c r="B36" s="106" t="s">
        <v>1685</v>
      </c>
      <c r="C36" s="346">
        <v>12</v>
      </c>
      <c r="D36" s="55">
        <v>15</v>
      </c>
      <c r="E36" s="55"/>
      <c r="F36" s="55"/>
      <c r="G36" s="20"/>
    </row>
    <row r="37" spans="2:7" ht="15.75" thickBot="1">
      <c r="B37" s="106" t="s">
        <v>1686</v>
      </c>
      <c r="C37" s="346">
        <v>137412.46160202599</v>
      </c>
      <c r="D37" s="55">
        <v>130030.129862334</v>
      </c>
      <c r="E37" s="55">
        <v>165699</v>
      </c>
      <c r="F37" s="55">
        <v>156413.81135390399</v>
      </c>
    </row>
    <row r="38" spans="2:7">
      <c r="B38" s="216" t="s">
        <v>440</v>
      </c>
      <c r="C38" s="166">
        <v>119448.733743612</v>
      </c>
      <c r="D38" s="167">
        <v>125197</v>
      </c>
      <c r="E38" s="167">
        <v>138960</v>
      </c>
      <c r="F38" s="167"/>
    </row>
    <row r="39" spans="2:7">
      <c r="B39" s="136" t="s">
        <v>1687</v>
      </c>
      <c r="C39" s="1143"/>
      <c r="D39" s="1143"/>
      <c r="E39" s="1143"/>
      <c r="F39" s="1143"/>
    </row>
    <row r="40" spans="2:7" ht="23.25" thickBot="1">
      <c r="B40" s="106" t="s">
        <v>1688</v>
      </c>
      <c r="C40" s="346">
        <v>3461.7073622039998</v>
      </c>
      <c r="D40" s="55">
        <v>2508.6654124739998</v>
      </c>
      <c r="E40" s="55">
        <v>2452.4136795600002</v>
      </c>
      <c r="F40" s="55"/>
    </row>
    <row r="41" spans="2:7" ht="23.25" thickBot="1">
      <c r="B41" s="106" t="s">
        <v>1689</v>
      </c>
      <c r="C41" s="346">
        <v>1668.5316172979999</v>
      </c>
      <c r="D41" s="55">
        <v>2294.58507642</v>
      </c>
      <c r="E41" s="55">
        <v>1654.772200614</v>
      </c>
      <c r="F41" s="55"/>
    </row>
    <row r="42" spans="2:7" ht="15.75" thickBot="1">
      <c r="B42" s="914" t="s">
        <v>1690</v>
      </c>
      <c r="C42" s="368">
        <v>4583.5045106759999</v>
      </c>
      <c r="D42" s="265">
        <v>3383.6024380859999</v>
      </c>
      <c r="E42" s="265">
        <v>3929</v>
      </c>
      <c r="F42" s="265">
        <v>3341</v>
      </c>
    </row>
    <row r="43" spans="2:7" ht="23.25">
      <c r="B43" s="1178" t="s">
        <v>1691</v>
      </c>
      <c r="C43" s="166"/>
      <c r="D43" s="167"/>
      <c r="E43" s="167"/>
      <c r="F43" s="167"/>
    </row>
    <row r="44" spans="2:7" ht="22.5">
      <c r="B44" s="136" t="s">
        <v>1678</v>
      </c>
      <c r="C44" s="369"/>
      <c r="D44" s="369"/>
      <c r="E44" s="369"/>
      <c r="F44" s="369"/>
    </row>
    <row r="45" spans="2:7" ht="15.75" thickBot="1">
      <c r="B45" s="106" t="s">
        <v>1679</v>
      </c>
      <c r="C45" s="346">
        <v>3565.8271778728522</v>
      </c>
      <c r="D45" s="55">
        <v>3373.8332654626988</v>
      </c>
      <c r="E45" s="55">
        <v>3354</v>
      </c>
      <c r="F45" s="55">
        <v>3595</v>
      </c>
    </row>
    <row r="46" spans="2:7" ht="23.25" thickBot="1">
      <c r="B46" s="106" t="s">
        <v>1680</v>
      </c>
      <c r="C46" s="346">
        <v>2122.2174009516975</v>
      </c>
      <c r="D46" s="55">
        <v>2184.5483122217474</v>
      </c>
      <c r="E46" s="55">
        <v>1620</v>
      </c>
      <c r="F46" s="55">
        <v>2140</v>
      </c>
    </row>
    <row r="47" spans="2:7" ht="15.75" thickBot="1">
      <c r="B47" s="106" t="s">
        <v>1681</v>
      </c>
      <c r="C47" s="346">
        <v>914.6882812107317</v>
      </c>
      <c r="D47" s="55">
        <v>1150.5853958609205</v>
      </c>
      <c r="E47" s="55">
        <v>1299</v>
      </c>
      <c r="F47" s="55">
        <v>1702</v>
      </c>
    </row>
    <row r="48" spans="2:7" ht="15.75" thickBot="1">
      <c r="B48" s="106" t="s">
        <v>1682</v>
      </c>
      <c r="C48" s="346">
        <v>1352.8918585710821</v>
      </c>
      <c r="D48" s="55">
        <v>1274.0810818610191</v>
      </c>
      <c r="E48" s="55">
        <v>1325</v>
      </c>
      <c r="F48" s="55">
        <v>1608</v>
      </c>
    </row>
    <row r="49" spans="2:6" ht="22.5">
      <c r="B49" s="216" t="s">
        <v>1683</v>
      </c>
      <c r="C49" s="1179">
        <v>121.99803581009759</v>
      </c>
      <c r="D49" s="167">
        <v>129.82152570010385</v>
      </c>
      <c r="E49" s="167">
        <v>19.035609470015224</v>
      </c>
      <c r="F49" s="167"/>
    </row>
    <row r="50" spans="2:6">
      <c r="B50" s="136" t="s">
        <v>1684</v>
      </c>
      <c r="C50" s="1143"/>
      <c r="D50" s="1143"/>
      <c r="E50" s="1143"/>
      <c r="F50" s="1143"/>
    </row>
    <row r="51" spans="2:6">
      <c r="B51" s="216" t="s">
        <v>384</v>
      </c>
      <c r="C51" s="166">
        <v>2869.4916326422954</v>
      </c>
      <c r="D51" s="167">
        <v>2401.4543629519208</v>
      </c>
      <c r="E51" s="167">
        <v>2061</v>
      </c>
      <c r="F51" s="167">
        <v>1744</v>
      </c>
    </row>
    <row r="52" spans="2:6">
      <c r="B52" s="136" t="s">
        <v>1687</v>
      </c>
      <c r="C52" s="1143"/>
      <c r="D52" s="1143"/>
      <c r="E52" s="1143"/>
      <c r="F52" s="1143"/>
    </row>
    <row r="53" spans="2:6" ht="23.25" thickBot="1">
      <c r="B53" s="106" t="s">
        <v>1688</v>
      </c>
      <c r="C53" s="346">
        <v>15.633750820012507</v>
      </c>
      <c r="D53" s="55">
        <v>12.135954340009709</v>
      </c>
      <c r="E53" s="55">
        <v>19.618241110015692</v>
      </c>
      <c r="F53" s="55"/>
    </row>
    <row r="54" spans="2:6" ht="23.25" thickBot="1">
      <c r="B54" s="106" t="s">
        <v>1689</v>
      </c>
      <c r="C54" s="346">
        <v>345.34518727027626</v>
      </c>
      <c r="D54" s="55">
        <v>330.97995808026474</v>
      </c>
      <c r="E54" s="55">
        <v>278.47280376022275</v>
      </c>
      <c r="F54" s="55"/>
    </row>
    <row r="55" spans="2:6" ht="15.75" thickBot="1">
      <c r="B55" s="106" t="s">
        <v>1690</v>
      </c>
      <c r="C55" s="346">
        <v>4.6006216700036795</v>
      </c>
      <c r="D55" s="55">
        <v>3.4242289700027388</v>
      </c>
      <c r="E55" s="55">
        <v>3</v>
      </c>
      <c r="F55" s="55"/>
    </row>
    <row r="56" spans="2:6">
      <c r="B56" s="282" t="s">
        <v>1692</v>
      </c>
    </row>
    <row r="58" spans="2:6" ht="15.75">
      <c r="B58" s="190" t="s">
        <v>1677</v>
      </c>
    </row>
    <row r="59" spans="2:6">
      <c r="B59" s="1180" t="s">
        <v>1693</v>
      </c>
    </row>
    <row r="60" spans="2:6">
      <c r="B60" s="281"/>
      <c r="C60" s="371">
        <v>2017</v>
      </c>
      <c r="D60" s="371">
        <v>2012</v>
      </c>
    </row>
    <row r="61" spans="2:6">
      <c r="B61" s="1181" t="s">
        <v>86</v>
      </c>
      <c r="C61" s="281"/>
    </row>
    <row r="62" spans="2:6" ht="22.5">
      <c r="B62" s="107" t="s">
        <v>1678</v>
      </c>
      <c r="C62" s="281"/>
      <c r="D62" s="281"/>
    </row>
    <row r="63" spans="2:6" ht="15.75" thickBot="1">
      <c r="B63" s="106" t="s">
        <v>1679</v>
      </c>
      <c r="C63" s="346">
        <v>6814</v>
      </c>
      <c r="D63" s="55">
        <v>6948</v>
      </c>
    </row>
    <row r="64" spans="2:6" ht="23.25" thickBot="1">
      <c r="B64" s="106" t="s">
        <v>1680</v>
      </c>
      <c r="C64" s="346">
        <v>5809</v>
      </c>
      <c r="D64" s="55">
        <v>4981</v>
      </c>
    </row>
    <row r="65" spans="2:7" ht="15.75" thickBot="1">
      <c r="B65" s="106" t="s">
        <v>1681</v>
      </c>
      <c r="C65" s="346">
        <v>756</v>
      </c>
      <c r="D65" s="55">
        <v>716</v>
      </c>
    </row>
    <row r="66" spans="2:7" ht="15.75" thickBot="1">
      <c r="B66" s="106" t="s">
        <v>1682</v>
      </c>
      <c r="C66" s="346">
        <v>2361</v>
      </c>
      <c r="D66" s="55">
        <v>2000</v>
      </c>
    </row>
    <row r="67" spans="2:7" ht="22.5">
      <c r="B67" s="1182" t="s">
        <v>1694</v>
      </c>
      <c r="C67" s="171"/>
      <c r="D67" s="288"/>
    </row>
    <row r="68" spans="2:7">
      <c r="B68" s="136" t="s">
        <v>1684</v>
      </c>
      <c r="C68" s="1143"/>
      <c r="D68" s="1143"/>
    </row>
    <row r="69" spans="2:7" ht="15.75" thickBot="1">
      <c r="B69" s="106" t="s">
        <v>384</v>
      </c>
      <c r="C69" s="346">
        <v>15092</v>
      </c>
      <c r="D69" s="55">
        <v>19184</v>
      </c>
      <c r="G69" s="200"/>
    </row>
    <row r="70" spans="2:7" ht="15.75" thickBot="1">
      <c r="B70" s="106" t="s">
        <v>1685</v>
      </c>
      <c r="C70" s="346">
        <v>410</v>
      </c>
      <c r="D70" s="55">
        <v>337</v>
      </c>
    </row>
    <row r="71" spans="2:7" ht="15.75" thickBot="1">
      <c r="B71" s="106" t="s">
        <v>1686</v>
      </c>
      <c r="C71" s="346">
        <v>1495</v>
      </c>
      <c r="D71" s="55">
        <v>1739</v>
      </c>
    </row>
    <row r="72" spans="2:7">
      <c r="B72" s="216" t="s">
        <v>440</v>
      </c>
      <c r="C72" s="166">
        <v>15008</v>
      </c>
      <c r="D72" s="167">
        <v>15494</v>
      </c>
    </row>
    <row r="73" spans="2:7">
      <c r="B73" s="136" t="s">
        <v>1687</v>
      </c>
      <c r="C73" s="1143"/>
      <c r="D73" s="1143"/>
    </row>
    <row r="74" spans="2:7" ht="23.25" thickBot="1">
      <c r="B74" s="106" t="s">
        <v>1688</v>
      </c>
      <c r="C74" s="346">
        <v>846</v>
      </c>
      <c r="D74" s="55">
        <v>681</v>
      </c>
    </row>
    <row r="75" spans="2:7" ht="23.25" thickBot="1">
      <c r="B75" s="106" t="s">
        <v>1689</v>
      </c>
      <c r="C75" s="346">
        <v>913</v>
      </c>
      <c r="D75" s="55">
        <v>594</v>
      </c>
    </row>
    <row r="76" spans="2:7" ht="15.75" thickBot="1">
      <c r="B76" s="106" t="s">
        <v>1690</v>
      </c>
      <c r="C76" s="346">
        <v>487</v>
      </c>
      <c r="D76" s="55">
        <v>323</v>
      </c>
    </row>
    <row r="77" spans="2:7" ht="23.25">
      <c r="B77" s="1178" t="s">
        <v>1691</v>
      </c>
      <c r="C77" s="166"/>
      <c r="D77" s="167"/>
    </row>
    <row r="78" spans="2:7" ht="22.5">
      <c r="B78" s="136" t="s">
        <v>1678</v>
      </c>
      <c r="C78" s="369"/>
      <c r="D78" s="369"/>
    </row>
    <row r="79" spans="2:7" ht="15.75" thickBot="1">
      <c r="B79" s="106" t="s">
        <v>1679</v>
      </c>
      <c r="C79" s="346">
        <v>12919</v>
      </c>
      <c r="D79" s="55">
        <v>14216</v>
      </c>
    </row>
    <row r="80" spans="2:7" ht="23.25" thickBot="1">
      <c r="B80" s="106" t="s">
        <v>1680</v>
      </c>
      <c r="C80" s="346">
        <v>2078</v>
      </c>
      <c r="D80" s="55">
        <v>1706</v>
      </c>
    </row>
    <row r="81" spans="2:7" ht="15.75" thickBot="1">
      <c r="B81" s="106" t="s">
        <v>1681</v>
      </c>
      <c r="C81" s="346">
        <v>2670</v>
      </c>
      <c r="D81" s="55">
        <v>2300</v>
      </c>
    </row>
    <row r="82" spans="2:7">
      <c r="B82" s="216" t="s">
        <v>1682</v>
      </c>
      <c r="C82" s="166">
        <v>4206</v>
      </c>
      <c r="D82" s="167">
        <v>4051</v>
      </c>
    </row>
    <row r="83" spans="2:7">
      <c r="B83" s="136" t="s">
        <v>1684</v>
      </c>
      <c r="C83" s="1143"/>
      <c r="D83" s="1143"/>
    </row>
    <row r="84" spans="2:7" ht="15.75" thickBot="1">
      <c r="B84" s="106" t="s">
        <v>384</v>
      </c>
      <c r="C84" s="346">
        <v>4302</v>
      </c>
      <c r="D84" s="55">
        <v>4883</v>
      </c>
    </row>
    <row r="85" spans="2:7">
      <c r="B85" s="216" t="s">
        <v>1685</v>
      </c>
      <c r="C85" s="166">
        <v>331</v>
      </c>
      <c r="D85" s="167">
        <v>277</v>
      </c>
    </row>
    <row r="86" spans="2:7">
      <c r="B86" s="136" t="s">
        <v>1687</v>
      </c>
      <c r="C86" s="1143"/>
      <c r="D86" s="1143"/>
    </row>
    <row r="87" spans="2:7" ht="23.25" thickBot="1">
      <c r="B87" s="106" t="s">
        <v>1688</v>
      </c>
      <c r="C87" s="346">
        <v>347</v>
      </c>
      <c r="D87" s="55">
        <v>93</v>
      </c>
    </row>
    <row r="88" spans="2:7" ht="23.25" thickBot="1">
      <c r="B88" s="106" t="s">
        <v>1689</v>
      </c>
      <c r="C88" s="346">
        <v>1356</v>
      </c>
      <c r="D88" s="55">
        <v>1114</v>
      </c>
    </row>
    <row r="89" spans="2:7" ht="15.75" thickBot="1">
      <c r="B89" s="106" t="s">
        <v>1690</v>
      </c>
      <c r="C89" s="346">
        <v>294</v>
      </c>
      <c r="D89" s="55">
        <v>212</v>
      </c>
    </row>
    <row r="90" spans="2:7">
      <c r="B90" s="282" t="s">
        <v>1692</v>
      </c>
    </row>
    <row r="92" spans="2:7" ht="15.75">
      <c r="B92" s="190" t="s">
        <v>1677</v>
      </c>
    </row>
    <row r="93" spans="2:7">
      <c r="B93" s="1180" t="s">
        <v>1695</v>
      </c>
    </row>
    <row r="94" spans="2:7">
      <c r="B94" s="281"/>
      <c r="C94" s="371">
        <v>2017</v>
      </c>
      <c r="D94" s="371">
        <v>2012</v>
      </c>
      <c r="E94" s="371">
        <v>2017</v>
      </c>
      <c r="F94" s="371">
        <v>2012</v>
      </c>
    </row>
    <row r="95" spans="2:7" ht="22.5">
      <c r="B95" s="107" t="s">
        <v>1678</v>
      </c>
      <c r="C95" s="1750" t="s">
        <v>1696</v>
      </c>
      <c r="D95" s="1750"/>
      <c r="E95" s="1750" t="s">
        <v>565</v>
      </c>
      <c r="F95" s="1750"/>
    </row>
    <row r="96" spans="2:7" ht="15.75" thickBot="1">
      <c r="B96" s="106" t="s">
        <v>1679</v>
      </c>
      <c r="C96" s="346">
        <v>3893.8204070000002</v>
      </c>
      <c r="D96" s="55">
        <v>3656.2649969999998</v>
      </c>
      <c r="E96" s="346">
        <v>3446.7738399575114</v>
      </c>
      <c r="F96" s="55">
        <v>2845.7853339041094</v>
      </c>
      <c r="G96" s="184"/>
    </row>
    <row r="97" spans="2:7" ht="23.25" thickBot="1">
      <c r="B97" s="106" t="s">
        <v>1680</v>
      </c>
      <c r="C97" s="346">
        <v>672.00915300000008</v>
      </c>
      <c r="D97" s="55">
        <v>570.526566</v>
      </c>
      <c r="E97" s="346">
        <v>594.85629193591228</v>
      </c>
      <c r="F97" s="55">
        <v>444.05865971357412</v>
      </c>
      <c r="G97" s="184"/>
    </row>
    <row r="98" spans="2:7" ht="15.75" thickBot="1">
      <c r="B98" s="106" t="s">
        <v>1681</v>
      </c>
      <c r="C98" s="346">
        <v>449.24144799999999</v>
      </c>
      <c r="D98" s="55">
        <v>563.60509000000002</v>
      </c>
      <c r="E98" s="346">
        <v>397.66437815349212</v>
      </c>
      <c r="F98" s="55">
        <v>438.67145859277713</v>
      </c>
      <c r="G98" s="184"/>
    </row>
    <row r="99" spans="2:7" ht="15.75" thickBot="1">
      <c r="B99" s="106" t="s">
        <v>1682</v>
      </c>
      <c r="C99" s="346">
        <v>1049.9596939999999</v>
      </c>
      <c r="D99" s="55">
        <v>983.856086</v>
      </c>
      <c r="E99" s="346">
        <v>929.41461804018763</v>
      </c>
      <c r="F99" s="55">
        <v>765.76594489414697</v>
      </c>
      <c r="G99" s="184"/>
    </row>
    <row r="100" spans="2:7" ht="22.5">
      <c r="B100" s="245" t="s">
        <v>1694</v>
      </c>
      <c r="C100" s="166">
        <v>127.12109100000001</v>
      </c>
      <c r="D100" s="337">
        <v>114.274607</v>
      </c>
      <c r="E100" s="166">
        <v>112.52641497742765</v>
      </c>
      <c r="F100" s="337">
        <v>88.943498599003746</v>
      </c>
      <c r="G100" s="184"/>
    </row>
    <row r="101" spans="2:7">
      <c r="B101" s="107" t="s">
        <v>1684</v>
      </c>
      <c r="C101" s="371"/>
      <c r="D101" s="371"/>
      <c r="E101" s="371"/>
      <c r="F101" s="371"/>
      <c r="G101" s="184"/>
    </row>
    <row r="102" spans="2:7" ht="15.75" thickBot="1">
      <c r="B102" s="106" t="s">
        <v>384</v>
      </c>
      <c r="C102" s="346">
        <v>5889.6376109999992</v>
      </c>
      <c r="D102" s="55">
        <v>5104.6941079999997</v>
      </c>
      <c r="E102" s="346">
        <v>5213.4527848101261</v>
      </c>
      <c r="F102" s="55">
        <v>3973.1429856787049</v>
      </c>
      <c r="G102" s="184"/>
    </row>
    <row r="103" spans="2:7" ht="15.75" thickBot="1">
      <c r="B103" s="106" t="s">
        <v>1685</v>
      </c>
      <c r="C103" s="346">
        <v>19.314437999999999</v>
      </c>
      <c r="D103" s="55">
        <v>20.756331999999997</v>
      </c>
      <c r="E103" s="346">
        <v>17.096962025316454</v>
      </c>
      <c r="F103" s="55">
        <v>16.155301992528017</v>
      </c>
      <c r="G103" s="184"/>
    </row>
    <row r="104" spans="2:7" ht="15.75" thickBot="1">
      <c r="B104" s="106" t="s">
        <v>1686</v>
      </c>
      <c r="C104" s="346">
        <v>1148.914217</v>
      </c>
      <c r="D104" s="55">
        <v>1011.490194</v>
      </c>
      <c r="E104" s="346">
        <v>1017.0082473222981</v>
      </c>
      <c r="F104" s="55">
        <v>787.2744349315069</v>
      </c>
      <c r="G104" s="184"/>
    </row>
    <row r="105" spans="2:7">
      <c r="B105" s="122" t="s">
        <v>440</v>
      </c>
      <c r="C105" s="171">
        <v>376.98399999999998</v>
      </c>
      <c r="D105" s="266">
        <v>0</v>
      </c>
      <c r="E105" s="171">
        <v>333.70275294325927</v>
      </c>
      <c r="F105" s="266">
        <v>0</v>
      </c>
      <c r="G105" s="184"/>
    </row>
    <row r="106" spans="2:7">
      <c r="B106" s="107" t="s">
        <v>1687</v>
      </c>
      <c r="C106" s="371"/>
      <c r="D106" s="371"/>
      <c r="E106" s="371"/>
      <c r="F106" s="371"/>
      <c r="G106" s="184"/>
    </row>
    <row r="107" spans="2:7" ht="23.25" thickBot="1">
      <c r="B107" s="106" t="s">
        <v>1697</v>
      </c>
      <c r="C107" s="346">
        <v>83.457841000000002</v>
      </c>
      <c r="D107" s="55">
        <v>72.766990000000007</v>
      </c>
      <c r="E107" s="346">
        <v>73.876109586615925</v>
      </c>
      <c r="F107" s="55">
        <v>56.636822851805739</v>
      </c>
      <c r="G107" s="184"/>
    </row>
    <row r="108" spans="2:7" ht="23.25" thickBot="1">
      <c r="B108" s="106" t="s">
        <v>1689</v>
      </c>
      <c r="C108" s="346">
        <v>644.37153899999998</v>
      </c>
      <c r="D108" s="55">
        <v>585.06636700000001</v>
      </c>
      <c r="E108" s="346">
        <v>570.39173143312382</v>
      </c>
      <c r="F108" s="55">
        <v>455.37544131382322</v>
      </c>
      <c r="G108" s="184"/>
    </row>
    <row r="109" spans="2:7" ht="15.75" thickBot="1">
      <c r="B109" s="106" t="s">
        <v>1690</v>
      </c>
      <c r="C109" s="346">
        <v>25.339973000000001</v>
      </c>
      <c r="D109" s="55">
        <v>32.378250999999999</v>
      </c>
      <c r="E109" s="346">
        <v>22.430709922988406</v>
      </c>
      <c r="F109" s="55">
        <v>25.201004825653797</v>
      </c>
      <c r="G109" s="184"/>
    </row>
    <row r="110" spans="2:7">
      <c r="B110" s="282" t="s">
        <v>1692</v>
      </c>
    </row>
    <row r="113" spans="2:21" ht="15.75">
      <c r="B113" s="190" t="s">
        <v>1698</v>
      </c>
      <c r="K113" s="1014"/>
      <c r="L113" s="1014"/>
    </row>
    <row r="114" spans="2:21">
      <c r="B114" s="116" t="s">
        <v>66</v>
      </c>
      <c r="K114" s="1014"/>
      <c r="L114" s="1014"/>
      <c r="O114" s="186"/>
      <c r="P114" s="186"/>
      <c r="Q114" s="186"/>
      <c r="R114" s="186"/>
      <c r="S114" s="186"/>
      <c r="T114" s="186"/>
      <c r="U114" s="186"/>
    </row>
    <row r="115" spans="2:21">
      <c r="B115" s="9"/>
      <c r="C115" s="159">
        <v>2021</v>
      </c>
      <c r="D115" s="159">
        <v>2020</v>
      </c>
      <c r="E115" s="159">
        <v>2019</v>
      </c>
      <c r="F115" s="159">
        <v>2018</v>
      </c>
      <c r="G115" s="159">
        <v>2015</v>
      </c>
      <c r="H115" s="159">
        <v>2014</v>
      </c>
      <c r="I115" s="159">
        <v>2013</v>
      </c>
      <c r="J115" s="159">
        <v>2012</v>
      </c>
      <c r="K115" s="159">
        <v>2011</v>
      </c>
      <c r="L115" s="159">
        <v>2010</v>
      </c>
      <c r="M115" s="159">
        <v>2009</v>
      </c>
      <c r="N115" s="300"/>
      <c r="O115" s="1410"/>
      <c r="P115" s="1410"/>
      <c r="Q115" s="1410"/>
      <c r="R115" s="186"/>
      <c r="S115" s="1410"/>
      <c r="T115" s="1410"/>
      <c r="U115" s="1410"/>
    </row>
    <row r="116" spans="2:21" ht="15.75" thickBot="1">
      <c r="B116" s="106" t="s">
        <v>685</v>
      </c>
      <c r="C116" s="346">
        <v>621.01939379999999</v>
      </c>
      <c r="D116" s="55">
        <v>538.77236789999995</v>
      </c>
      <c r="E116" s="55">
        <v>544.00280680000003</v>
      </c>
      <c r="F116" s="55">
        <v>538</v>
      </c>
      <c r="G116" s="55">
        <v>511</v>
      </c>
      <c r="H116" s="55">
        <v>534</v>
      </c>
      <c r="I116" s="55">
        <v>533</v>
      </c>
      <c r="J116" s="55">
        <v>568</v>
      </c>
      <c r="K116" s="55">
        <v>549</v>
      </c>
      <c r="L116" s="55">
        <v>562</v>
      </c>
      <c r="M116" s="55">
        <v>552</v>
      </c>
      <c r="N116" s="337"/>
      <c r="O116" s="337"/>
      <c r="P116" s="337"/>
      <c r="Q116" s="337"/>
      <c r="R116" s="186"/>
      <c r="S116" s="1415"/>
      <c r="T116" s="1415"/>
      <c r="U116" s="1415"/>
    </row>
    <row r="117" spans="2:21" ht="23.25" thickBot="1">
      <c r="B117" s="106" t="s">
        <v>1699</v>
      </c>
      <c r="C117" s="346">
        <v>707.16834570000003</v>
      </c>
      <c r="D117" s="55">
        <v>504.56548329999998</v>
      </c>
      <c r="E117" s="55">
        <v>591.03959569999995</v>
      </c>
      <c r="F117" s="55">
        <v>589</v>
      </c>
      <c r="G117" s="55">
        <v>587</v>
      </c>
      <c r="H117" s="55">
        <v>676</v>
      </c>
      <c r="I117" s="55">
        <v>629</v>
      </c>
      <c r="J117" s="55">
        <v>620</v>
      </c>
      <c r="K117" s="55">
        <v>624</v>
      </c>
      <c r="L117" s="55">
        <v>638</v>
      </c>
      <c r="M117" s="55">
        <v>704</v>
      </c>
      <c r="N117" s="337"/>
      <c r="O117" s="337"/>
      <c r="P117" s="337"/>
      <c r="Q117" s="337"/>
      <c r="R117" s="186"/>
      <c r="S117" s="1415"/>
      <c r="T117" s="1415"/>
      <c r="U117" s="1415"/>
    </row>
    <row r="118" spans="2:21" ht="23.25" thickBot="1">
      <c r="B118" s="106" t="s">
        <v>1700</v>
      </c>
      <c r="C118" s="346">
        <v>3730.5849970999998</v>
      </c>
      <c r="D118" s="55">
        <v>2891.1878115</v>
      </c>
      <c r="E118" s="55">
        <v>3151.8457586</v>
      </c>
      <c r="F118" s="55" t="s">
        <v>2060</v>
      </c>
      <c r="G118" s="55" t="s">
        <v>2061</v>
      </c>
      <c r="H118" s="55" t="s">
        <v>2062</v>
      </c>
      <c r="I118" s="55" t="s">
        <v>1701</v>
      </c>
      <c r="J118" s="55" t="s">
        <v>2063</v>
      </c>
      <c r="K118" s="55" t="s">
        <v>1702</v>
      </c>
      <c r="L118" s="55" t="s">
        <v>1703</v>
      </c>
      <c r="M118" s="55" t="s">
        <v>1704</v>
      </c>
      <c r="N118" s="337"/>
      <c r="O118" s="186"/>
      <c r="P118" s="186"/>
      <c r="Q118" s="186"/>
      <c r="R118" s="186"/>
      <c r="S118" s="1415"/>
      <c r="T118" s="1415"/>
      <c r="U118" s="1415"/>
    </row>
    <row r="119" spans="2:21" ht="15.75" thickBot="1">
      <c r="B119" s="61" t="s">
        <v>1705</v>
      </c>
      <c r="C119" s="323">
        <v>5058.7727365999999</v>
      </c>
      <c r="D119" s="53">
        <v>3934.5256626999999</v>
      </c>
      <c r="E119" s="53">
        <v>4286.8881610999997</v>
      </c>
      <c r="F119" s="53" t="s">
        <v>1706</v>
      </c>
      <c r="G119" s="53" t="s">
        <v>1707</v>
      </c>
      <c r="H119" s="53" t="s">
        <v>1708</v>
      </c>
      <c r="I119" s="53" t="s">
        <v>1706</v>
      </c>
      <c r="J119" s="53" t="s">
        <v>1709</v>
      </c>
      <c r="K119" s="53" t="s">
        <v>1710</v>
      </c>
      <c r="L119" s="53" t="s">
        <v>1711</v>
      </c>
      <c r="M119" s="53" t="s">
        <v>1712</v>
      </c>
      <c r="N119" s="363"/>
      <c r="O119" s="186"/>
      <c r="P119" s="186"/>
      <c r="Q119" s="186"/>
      <c r="R119" s="186"/>
      <c r="S119" s="1415"/>
      <c r="T119" s="1415"/>
      <c r="U119" s="1415"/>
    </row>
    <row r="120" spans="2:21" ht="15.75" thickBot="1">
      <c r="B120" s="106" t="s">
        <v>1713</v>
      </c>
      <c r="C120" s="346">
        <v>3173.4457060999998</v>
      </c>
      <c r="D120" s="55">
        <v>3015.6499605999998</v>
      </c>
      <c r="E120" s="55">
        <v>2671.6858934000002</v>
      </c>
      <c r="F120" s="55" t="s">
        <v>2064</v>
      </c>
      <c r="G120" s="55" t="s">
        <v>2065</v>
      </c>
      <c r="H120" s="55" t="s">
        <v>2066</v>
      </c>
      <c r="I120" s="55" t="s">
        <v>1714</v>
      </c>
      <c r="J120" s="55" t="s">
        <v>2067</v>
      </c>
      <c r="K120" s="55" t="s">
        <v>1715</v>
      </c>
      <c r="L120" s="55" t="s">
        <v>1716</v>
      </c>
      <c r="M120" s="55" t="s">
        <v>1717</v>
      </c>
      <c r="N120" s="337"/>
      <c r="O120" s="186"/>
      <c r="P120" s="186"/>
      <c r="Q120" s="186"/>
      <c r="R120" s="186"/>
      <c r="S120" s="1415"/>
      <c r="T120" s="1415"/>
      <c r="U120" s="1415"/>
    </row>
    <row r="121" spans="2:21" ht="15.75" thickBot="1">
      <c r="B121" s="61" t="s">
        <v>1718</v>
      </c>
      <c r="C121" s="323">
        <v>8232.2184426999993</v>
      </c>
      <c r="D121" s="53">
        <v>6950.1756232999996</v>
      </c>
      <c r="E121" s="53">
        <v>6958.5740544999999</v>
      </c>
      <c r="F121" s="53" t="s">
        <v>1719</v>
      </c>
      <c r="G121" s="53" t="s">
        <v>1720</v>
      </c>
      <c r="H121" s="53" t="s">
        <v>1721</v>
      </c>
      <c r="I121" s="53" t="s">
        <v>1722</v>
      </c>
      <c r="J121" s="53" t="s">
        <v>1723</v>
      </c>
      <c r="K121" s="53" t="s">
        <v>1724</v>
      </c>
      <c r="L121" s="53" t="s">
        <v>1725</v>
      </c>
      <c r="M121" s="53" t="s">
        <v>1726</v>
      </c>
      <c r="N121" s="363"/>
      <c r="O121" s="186"/>
      <c r="P121" s="186"/>
      <c r="Q121" s="186"/>
      <c r="R121" s="186"/>
      <c r="S121" s="1415"/>
      <c r="T121" s="1415"/>
      <c r="U121" s="1415"/>
    </row>
    <row r="122" spans="2:21" ht="15.75" thickBot="1">
      <c r="B122" s="61" t="s">
        <v>1727</v>
      </c>
      <c r="C122" s="323">
        <v>22651.562242900003</v>
      </c>
      <c r="D122" s="53">
        <v>19721.221503600002</v>
      </c>
      <c r="E122" s="53">
        <v>32328.040273200004</v>
      </c>
      <c r="F122" s="53" t="s">
        <v>1728</v>
      </c>
      <c r="G122" s="53" t="s">
        <v>1729</v>
      </c>
      <c r="H122" s="53" t="s">
        <v>1730</v>
      </c>
      <c r="I122" s="53" t="s">
        <v>1731</v>
      </c>
      <c r="J122" s="53" t="s">
        <v>1732</v>
      </c>
      <c r="K122" s="53" t="s">
        <v>1733</v>
      </c>
      <c r="L122" s="53" t="s">
        <v>1734</v>
      </c>
      <c r="M122" s="53" t="s">
        <v>1735</v>
      </c>
      <c r="N122" s="363"/>
      <c r="O122" s="363"/>
      <c r="P122" s="186"/>
      <c r="Q122" s="186"/>
      <c r="R122" s="186"/>
      <c r="S122" s="186"/>
      <c r="T122" s="186"/>
      <c r="U122" s="186"/>
    </row>
    <row r="123" spans="2:21">
      <c r="B123" s="13" t="s">
        <v>2068</v>
      </c>
      <c r="J123" s="1183"/>
      <c r="O123" s="186"/>
      <c r="P123" s="186"/>
      <c r="Q123" s="186"/>
      <c r="R123" s="186"/>
      <c r="S123" s="1415"/>
      <c r="T123" s="1415"/>
      <c r="U123" s="1415"/>
    </row>
    <row r="124" spans="2:21">
      <c r="B124" s="109" t="s">
        <v>1737</v>
      </c>
      <c r="J124" s="1183"/>
    </row>
    <row r="125" spans="2:21">
      <c r="B125" s="109"/>
      <c r="F125" s="184"/>
      <c r="H125" s="20"/>
      <c r="I125" s="20"/>
      <c r="J125" s="1183"/>
    </row>
    <row r="126" spans="2:21" ht="15.75">
      <c r="B126" s="190" t="s">
        <v>1698</v>
      </c>
      <c r="F126" s="184"/>
    </row>
    <row r="127" spans="2:21">
      <c r="B127" s="116" t="s">
        <v>1299</v>
      </c>
      <c r="F127" s="184"/>
    </row>
    <row r="128" spans="2:21" ht="15.75">
      <c r="B128" s="453" t="s">
        <v>850</v>
      </c>
      <c r="C128" s="454" t="s">
        <v>1738</v>
      </c>
      <c r="F128" s="184"/>
      <c r="H128" s="1184"/>
    </row>
    <row r="129" spans="2:13" ht="15.75" thickBot="1">
      <c r="B129" s="43">
        <v>2021</v>
      </c>
      <c r="C129" s="458">
        <v>2527</v>
      </c>
      <c r="F129" s="184"/>
    </row>
    <row r="130" spans="2:13" ht="15.75" thickBot="1">
      <c r="B130" s="43">
        <v>2020</v>
      </c>
      <c r="C130" s="458">
        <v>2604</v>
      </c>
      <c r="F130" s="184"/>
    </row>
    <row r="131" spans="2:13" ht="15.75" thickBot="1">
      <c r="B131" s="43">
        <v>2019</v>
      </c>
      <c r="C131" s="458">
        <v>2672</v>
      </c>
      <c r="F131" s="184"/>
    </row>
    <row r="132" spans="2:13" ht="15.75" thickBot="1">
      <c r="B132" s="43">
        <v>2018</v>
      </c>
      <c r="C132" s="458">
        <v>2792</v>
      </c>
      <c r="F132" s="184"/>
    </row>
    <row r="133" spans="2:13" ht="15.75" thickBot="1">
      <c r="B133" s="43">
        <v>2015</v>
      </c>
      <c r="C133" s="458">
        <v>2595</v>
      </c>
    </row>
    <row r="134" spans="2:13" s="1373" customFormat="1" ht="15.75" thickBot="1">
      <c r="B134" s="43">
        <v>2014</v>
      </c>
      <c r="C134" s="458">
        <v>2686</v>
      </c>
    </row>
    <row r="135" spans="2:13">
      <c r="B135" s="13" t="s">
        <v>2073</v>
      </c>
    </row>
    <row r="136" spans="2:13">
      <c r="B136" s="1072" t="s">
        <v>1739</v>
      </c>
      <c r="K136" s="184"/>
      <c r="L136" s="184"/>
    </row>
    <row r="137" spans="2:13">
      <c r="K137" s="184"/>
      <c r="L137" s="184"/>
    </row>
    <row r="138" spans="2:13">
      <c r="K138" s="184"/>
      <c r="L138" s="184"/>
    </row>
    <row r="139" spans="2:13" ht="15.75">
      <c r="B139" s="190" t="s">
        <v>914</v>
      </c>
    </row>
    <row r="140" spans="2:13">
      <c r="B140" s="116" t="s">
        <v>1740</v>
      </c>
    </row>
    <row r="141" spans="2:13">
      <c r="B141" s="159"/>
      <c r="C141" s="159">
        <v>2021</v>
      </c>
      <c r="D141" s="159">
        <v>2020</v>
      </c>
      <c r="E141" s="159">
        <v>2019</v>
      </c>
      <c r="F141" s="159">
        <v>2018</v>
      </c>
      <c r="G141" s="159">
        <v>2015</v>
      </c>
      <c r="H141" s="159">
        <v>2014</v>
      </c>
      <c r="I141" s="159">
        <v>2013</v>
      </c>
      <c r="J141" s="159">
        <v>2012</v>
      </c>
      <c r="K141" s="159">
        <v>2011</v>
      </c>
      <c r="L141" s="159">
        <v>2010</v>
      </c>
      <c r="M141" s="159">
        <v>2009</v>
      </c>
    </row>
    <row r="142" spans="2:13" ht="15.75" thickBot="1">
      <c r="B142" s="106" t="s">
        <v>162</v>
      </c>
      <c r="C142" s="346">
        <v>188514</v>
      </c>
      <c r="D142" s="55">
        <v>175096</v>
      </c>
      <c r="E142" s="55">
        <v>182205</v>
      </c>
      <c r="F142" s="55">
        <v>173247</v>
      </c>
      <c r="G142" s="55">
        <v>167378</v>
      </c>
      <c r="H142" s="55">
        <v>160990</v>
      </c>
      <c r="I142" s="55">
        <v>161926</v>
      </c>
      <c r="J142" s="55">
        <v>161802</v>
      </c>
      <c r="K142" s="55">
        <v>169219</v>
      </c>
      <c r="L142" s="55">
        <v>155667</v>
      </c>
      <c r="M142" s="55">
        <v>150288</v>
      </c>
    </row>
    <row r="143" spans="2:13" ht="15.75" thickBot="1">
      <c r="B143" s="106" t="s">
        <v>137</v>
      </c>
      <c r="C143" s="346">
        <v>71419</v>
      </c>
      <c r="D143" s="55">
        <v>83353</v>
      </c>
      <c r="E143" s="55">
        <v>96889</v>
      </c>
      <c r="F143" s="55">
        <v>90999</v>
      </c>
      <c r="G143" s="55">
        <v>106680</v>
      </c>
      <c r="H143" s="55">
        <v>105028</v>
      </c>
      <c r="I143" s="55">
        <v>98535</v>
      </c>
      <c r="J143" s="55">
        <v>107899</v>
      </c>
      <c r="K143" s="55">
        <v>113655</v>
      </c>
      <c r="L143" s="55">
        <v>107678</v>
      </c>
      <c r="M143" s="55">
        <v>106805</v>
      </c>
    </row>
    <row r="144" spans="2:13" ht="15.75" thickBot="1">
      <c r="B144" s="106" t="s">
        <v>1741</v>
      </c>
      <c r="C144" s="346">
        <v>68909</v>
      </c>
      <c r="D144" s="55">
        <v>68546</v>
      </c>
      <c r="E144" s="55">
        <v>80946</v>
      </c>
      <c r="F144" s="55">
        <v>72435</v>
      </c>
      <c r="G144" s="55">
        <v>82551</v>
      </c>
      <c r="H144" s="55">
        <v>79432</v>
      </c>
      <c r="I144" s="55">
        <v>87094</v>
      </c>
      <c r="J144" s="55">
        <v>99743</v>
      </c>
      <c r="K144" s="55">
        <v>141337</v>
      </c>
      <c r="L144" s="55">
        <v>93373</v>
      </c>
      <c r="M144" s="55">
        <v>101339</v>
      </c>
    </row>
    <row r="145" spans="2:13" ht="15.75" thickBot="1">
      <c r="B145" s="106" t="s">
        <v>1742</v>
      </c>
      <c r="C145" s="346">
        <v>31567</v>
      </c>
      <c r="D145" s="55">
        <v>44712</v>
      </c>
      <c r="E145" s="55">
        <v>49880</v>
      </c>
      <c r="F145" s="55">
        <v>61647</v>
      </c>
      <c r="G145" s="55">
        <v>60778</v>
      </c>
      <c r="H145" s="424">
        <v>61724</v>
      </c>
      <c r="I145" s="55">
        <v>59435</v>
      </c>
      <c r="J145" s="55">
        <v>60747</v>
      </c>
      <c r="K145" s="55">
        <v>60167</v>
      </c>
      <c r="L145" s="55">
        <v>89672</v>
      </c>
      <c r="M145" s="55">
        <v>94951</v>
      </c>
    </row>
    <row r="146" spans="2:13" ht="15.75" thickBot="1">
      <c r="B146" s="106" t="s">
        <v>235</v>
      </c>
      <c r="C146" s="346">
        <v>15741</v>
      </c>
      <c r="D146" s="55">
        <v>12585</v>
      </c>
      <c r="E146" s="55">
        <v>32340</v>
      </c>
      <c r="F146" s="55">
        <v>36466</v>
      </c>
      <c r="G146" s="55">
        <v>43787</v>
      </c>
      <c r="H146" s="55">
        <v>45682</v>
      </c>
      <c r="I146" s="55">
        <v>54635</v>
      </c>
      <c r="J146" s="55">
        <v>55025</v>
      </c>
      <c r="K146" s="55">
        <v>62414</v>
      </c>
      <c r="L146" s="55">
        <v>57576</v>
      </c>
      <c r="M146" s="55">
        <v>64114</v>
      </c>
    </row>
    <row r="147" spans="2:13" ht="15.75" thickBot="1">
      <c r="B147" s="106" t="s">
        <v>1743</v>
      </c>
      <c r="C147" s="346">
        <v>17051</v>
      </c>
      <c r="D147" s="55">
        <v>16038</v>
      </c>
      <c r="E147" s="55">
        <v>17265</v>
      </c>
      <c r="F147" s="55">
        <v>29774</v>
      </c>
      <c r="G147" s="55">
        <v>27812</v>
      </c>
      <c r="H147" s="55">
        <v>30555</v>
      </c>
      <c r="I147" s="55">
        <v>28626</v>
      </c>
      <c r="J147" s="55">
        <v>32736</v>
      </c>
      <c r="K147" s="55">
        <v>37004</v>
      </c>
      <c r="L147" s="55">
        <v>39497</v>
      </c>
      <c r="M147" s="55">
        <v>42031</v>
      </c>
    </row>
    <row r="148" spans="2:13" ht="15.75" thickBot="1">
      <c r="B148" s="106" t="s">
        <v>233</v>
      </c>
      <c r="C148" s="346">
        <v>14282</v>
      </c>
      <c r="D148" s="55">
        <v>19304</v>
      </c>
      <c r="E148" s="55">
        <v>22839</v>
      </c>
      <c r="F148" s="55">
        <v>28218</v>
      </c>
      <c r="G148" s="55">
        <v>43863</v>
      </c>
      <c r="H148" s="55">
        <v>41467</v>
      </c>
      <c r="I148" s="424">
        <v>42013</v>
      </c>
      <c r="J148" s="55">
        <v>35061</v>
      </c>
      <c r="K148" s="55">
        <v>34777</v>
      </c>
      <c r="L148" s="55">
        <v>29636</v>
      </c>
      <c r="M148" s="55">
        <v>37473</v>
      </c>
    </row>
    <row r="149" spans="2:13" ht="15.75" thickBot="1">
      <c r="B149" s="106" t="s">
        <v>239</v>
      </c>
      <c r="C149" s="346">
        <v>23925</v>
      </c>
      <c r="D149" s="55">
        <v>21550</v>
      </c>
      <c r="E149" s="55">
        <v>24148</v>
      </c>
      <c r="F149" s="55">
        <v>14030</v>
      </c>
      <c r="G149" s="55" t="s">
        <v>79</v>
      </c>
      <c r="H149" s="55" t="s">
        <v>79</v>
      </c>
      <c r="I149" s="55" t="s">
        <v>79</v>
      </c>
      <c r="J149" s="55" t="s">
        <v>79</v>
      </c>
      <c r="K149" s="55" t="s">
        <v>79</v>
      </c>
      <c r="L149" s="55" t="s">
        <v>79</v>
      </c>
      <c r="M149" s="55" t="s">
        <v>79</v>
      </c>
    </row>
    <row r="150" spans="2:13" ht="23.25" thickBot="1">
      <c r="B150" s="106" t="s">
        <v>1744</v>
      </c>
      <c r="C150" s="346">
        <v>2411</v>
      </c>
      <c r="D150" s="55">
        <v>1765</v>
      </c>
      <c r="E150" s="55">
        <v>3668</v>
      </c>
      <c r="F150" s="55">
        <v>6880</v>
      </c>
      <c r="G150" s="55">
        <v>7777</v>
      </c>
      <c r="H150" s="55">
        <v>6677</v>
      </c>
      <c r="I150" s="55">
        <v>9009</v>
      </c>
      <c r="J150" s="55">
        <v>9167</v>
      </c>
      <c r="K150" s="55">
        <v>7823</v>
      </c>
      <c r="L150" s="55">
        <v>8347</v>
      </c>
      <c r="M150" s="55">
        <v>7920</v>
      </c>
    </row>
    <row r="151" spans="2:13" ht="15.75" thickBot="1">
      <c r="B151" s="106" t="s">
        <v>1745</v>
      </c>
      <c r="C151" s="346">
        <v>9491</v>
      </c>
      <c r="D151" s="55">
        <v>8770</v>
      </c>
      <c r="E151" s="55">
        <v>10299</v>
      </c>
      <c r="F151" s="55">
        <v>5491</v>
      </c>
      <c r="G151" s="55" t="s">
        <v>79</v>
      </c>
      <c r="H151" s="55" t="s">
        <v>79</v>
      </c>
      <c r="I151" s="55" t="s">
        <v>79</v>
      </c>
      <c r="J151" s="55" t="s">
        <v>79</v>
      </c>
      <c r="K151" s="55" t="s">
        <v>79</v>
      </c>
      <c r="L151" s="55" t="s">
        <v>79</v>
      </c>
      <c r="M151" s="55" t="s">
        <v>79</v>
      </c>
    </row>
    <row r="152" spans="2:13" ht="15.75" thickBot="1">
      <c r="B152" s="106" t="s">
        <v>1746</v>
      </c>
      <c r="C152" s="346">
        <v>3942</v>
      </c>
      <c r="D152" s="55">
        <v>3298</v>
      </c>
      <c r="E152" s="55">
        <v>3047</v>
      </c>
      <c r="F152" s="55">
        <v>3628</v>
      </c>
      <c r="G152" s="55">
        <v>4682</v>
      </c>
      <c r="H152" s="55">
        <v>6737</v>
      </c>
      <c r="I152" s="55">
        <v>5846</v>
      </c>
      <c r="J152" s="55">
        <v>6498</v>
      </c>
      <c r="K152" s="55">
        <v>7166</v>
      </c>
      <c r="L152" s="55">
        <v>7852</v>
      </c>
      <c r="M152" s="55">
        <v>7637</v>
      </c>
    </row>
    <row r="153" spans="2:13" ht="15.75" thickBot="1">
      <c r="B153" s="106" t="s">
        <v>1747</v>
      </c>
      <c r="C153" s="346">
        <v>7071</v>
      </c>
      <c r="D153" s="55" t="s">
        <v>79</v>
      </c>
      <c r="E153" s="55" t="s">
        <v>79</v>
      </c>
      <c r="F153" s="55" t="s">
        <v>79</v>
      </c>
      <c r="G153" s="55">
        <v>12671</v>
      </c>
      <c r="H153" s="55">
        <v>17091</v>
      </c>
      <c r="I153" s="55">
        <v>16929</v>
      </c>
      <c r="J153" s="55">
        <v>19448</v>
      </c>
      <c r="K153" s="55">
        <v>19639</v>
      </c>
      <c r="L153" s="55">
        <v>27173</v>
      </c>
      <c r="M153" s="55">
        <v>22373</v>
      </c>
    </row>
    <row r="154" spans="2:13" ht="15.75" thickBot="1">
      <c r="B154" s="106" t="s">
        <v>252</v>
      </c>
      <c r="C154" s="346" t="s">
        <v>79</v>
      </c>
      <c r="D154" s="55" t="s">
        <v>79</v>
      </c>
      <c r="E154" s="55" t="s">
        <v>79</v>
      </c>
      <c r="F154" s="55" t="s">
        <v>79</v>
      </c>
      <c r="G154" s="55">
        <v>7747</v>
      </c>
      <c r="H154" s="424">
        <v>8890</v>
      </c>
      <c r="I154" s="424">
        <v>10164</v>
      </c>
      <c r="J154" s="55">
        <v>10964</v>
      </c>
      <c r="K154" s="55">
        <v>8764</v>
      </c>
      <c r="L154" s="55">
        <v>9868</v>
      </c>
      <c r="M154" s="55">
        <v>8800</v>
      </c>
    </row>
    <row r="155" spans="2:13" ht="15.75" thickBot="1">
      <c r="B155" s="106" t="s">
        <v>234</v>
      </c>
      <c r="C155" s="346">
        <v>4958</v>
      </c>
      <c r="D155" s="55" t="s">
        <v>79</v>
      </c>
      <c r="E155" s="55" t="s">
        <v>79</v>
      </c>
      <c r="F155" s="55" t="s">
        <v>79</v>
      </c>
      <c r="G155" s="55">
        <v>9010</v>
      </c>
      <c r="H155" s="55">
        <v>8484</v>
      </c>
      <c r="I155" s="55">
        <v>9216</v>
      </c>
      <c r="J155" s="55">
        <v>9846</v>
      </c>
      <c r="K155" s="55">
        <v>7502</v>
      </c>
      <c r="L155" s="55">
        <v>7650</v>
      </c>
      <c r="M155" s="55">
        <v>8689</v>
      </c>
    </row>
    <row r="156" spans="2:13" ht="15.75" thickBot="1">
      <c r="B156" s="106" t="s">
        <v>1748</v>
      </c>
      <c r="C156" s="346" t="s">
        <v>79</v>
      </c>
      <c r="D156" s="55" t="s">
        <v>79</v>
      </c>
      <c r="E156" s="55" t="s">
        <v>79</v>
      </c>
      <c r="F156" s="55" t="s">
        <v>79</v>
      </c>
      <c r="G156" s="55">
        <v>896</v>
      </c>
      <c r="H156" s="55">
        <v>797</v>
      </c>
      <c r="I156" s="55">
        <v>624</v>
      </c>
      <c r="J156" s="55">
        <v>715</v>
      </c>
      <c r="K156" s="55">
        <v>1441</v>
      </c>
      <c r="L156" s="55">
        <v>1893</v>
      </c>
      <c r="M156" s="55">
        <v>2837</v>
      </c>
    </row>
    <row r="157" spans="2:13" ht="23.25" thickBot="1">
      <c r="B157" s="106" t="s">
        <v>1749</v>
      </c>
      <c r="C157" s="346">
        <v>24834</v>
      </c>
      <c r="D157" s="55">
        <v>22142</v>
      </c>
      <c r="E157" s="55">
        <v>24584</v>
      </c>
      <c r="F157" s="55">
        <v>29650</v>
      </c>
      <c r="G157" s="55">
        <v>33319</v>
      </c>
      <c r="H157" s="55">
        <v>32385</v>
      </c>
      <c r="I157" s="55">
        <v>32209</v>
      </c>
      <c r="J157" s="55">
        <v>32063</v>
      </c>
      <c r="K157" s="55">
        <v>26277</v>
      </c>
      <c r="L157" s="55">
        <v>38474</v>
      </c>
      <c r="M157" s="55">
        <v>31800</v>
      </c>
    </row>
    <row r="158" spans="2:13">
      <c r="B158" s="13" t="s">
        <v>2073</v>
      </c>
    </row>
    <row r="159" spans="2:13">
      <c r="B159" s="1072" t="s">
        <v>1739</v>
      </c>
    </row>
    <row r="160" spans="2:13">
      <c r="B160" s="115"/>
    </row>
    <row r="161" spans="2:22" ht="15.75">
      <c r="B161" s="190" t="s">
        <v>1750</v>
      </c>
    </row>
    <row r="162" spans="2:22">
      <c r="B162" s="116" t="s">
        <v>1751</v>
      </c>
    </row>
    <row r="163" spans="2:22" ht="15" customHeight="1">
      <c r="B163" s="1467"/>
      <c r="C163" s="107"/>
      <c r="D163" s="107"/>
      <c r="E163" s="107"/>
      <c r="F163" s="1750" t="s">
        <v>1752</v>
      </c>
      <c r="G163" s="1750"/>
      <c r="H163" s="1750"/>
      <c r="I163" s="1750"/>
      <c r="J163" s="1750"/>
      <c r="K163" s="1750"/>
      <c r="L163" s="1750"/>
      <c r="M163" s="371"/>
      <c r="N163" s="371"/>
      <c r="O163" s="371"/>
      <c r="P163" s="1750" t="s">
        <v>1753</v>
      </c>
      <c r="Q163" s="1750"/>
      <c r="R163" s="1750"/>
      <c r="S163" s="1750"/>
      <c r="T163" s="1750"/>
      <c r="U163" s="1750"/>
      <c r="V163" s="1750"/>
    </row>
    <row r="164" spans="2:22">
      <c r="B164" s="1467"/>
      <c r="C164" s="159">
        <v>2021</v>
      </c>
      <c r="D164" s="159">
        <v>2020</v>
      </c>
      <c r="E164" s="159">
        <v>2019</v>
      </c>
      <c r="F164" s="159">
        <v>2018</v>
      </c>
      <c r="G164" s="159">
        <v>2015</v>
      </c>
      <c r="H164" s="159">
        <v>2014</v>
      </c>
      <c r="I164" s="159">
        <v>2013</v>
      </c>
      <c r="J164" s="159">
        <v>2012</v>
      </c>
      <c r="K164" s="159">
        <v>2011</v>
      </c>
      <c r="L164" s="159">
        <v>2010</v>
      </c>
      <c r="M164" s="159">
        <v>2021</v>
      </c>
      <c r="N164" s="159">
        <v>2020</v>
      </c>
      <c r="O164" s="159">
        <v>2019</v>
      </c>
      <c r="P164" s="159">
        <v>2018</v>
      </c>
      <c r="Q164" s="159">
        <v>2015</v>
      </c>
      <c r="R164" s="159">
        <v>2014</v>
      </c>
      <c r="S164" s="159">
        <v>2013</v>
      </c>
      <c r="T164" s="159">
        <v>2012</v>
      </c>
      <c r="U164" s="159">
        <v>2011</v>
      </c>
      <c r="V164" s="159">
        <v>2010</v>
      </c>
    </row>
    <row r="165" spans="2:22" ht="15.75" thickBot="1">
      <c r="B165" s="106" t="s">
        <v>141</v>
      </c>
      <c r="C165" s="346">
        <v>18545</v>
      </c>
      <c r="D165" s="55">
        <v>17411</v>
      </c>
      <c r="E165" s="55">
        <v>19044</v>
      </c>
      <c r="F165" s="55">
        <v>20546</v>
      </c>
      <c r="G165" s="55">
        <v>19393</v>
      </c>
      <c r="H165" s="55">
        <v>19085</v>
      </c>
      <c r="I165" s="55">
        <v>18934</v>
      </c>
      <c r="J165" s="55">
        <v>15915</v>
      </c>
      <c r="K165" s="55">
        <v>15415</v>
      </c>
      <c r="L165" s="55">
        <v>13395</v>
      </c>
      <c r="M165" s="346">
        <v>17314</v>
      </c>
      <c r="N165" s="55">
        <v>16916</v>
      </c>
      <c r="O165" s="55">
        <v>18633</v>
      </c>
      <c r="P165" s="55">
        <v>14142</v>
      </c>
      <c r="Q165" s="55">
        <v>16983</v>
      </c>
      <c r="R165" s="55">
        <v>14474</v>
      </c>
      <c r="S165" s="55">
        <v>12750</v>
      </c>
      <c r="T165" s="55">
        <v>12389</v>
      </c>
      <c r="U165" s="55">
        <v>8520</v>
      </c>
      <c r="V165" s="55">
        <v>7933</v>
      </c>
    </row>
    <row r="166" spans="2:22" ht="15.75" thickBot="1">
      <c r="B166" s="106" t="s">
        <v>169</v>
      </c>
      <c r="C166" s="346">
        <v>10655</v>
      </c>
      <c r="D166" s="55">
        <v>8843</v>
      </c>
      <c r="E166" s="55">
        <v>9422</v>
      </c>
      <c r="F166" s="55">
        <v>8479</v>
      </c>
      <c r="G166" s="55">
        <v>6509</v>
      </c>
      <c r="H166" s="55">
        <v>6338</v>
      </c>
      <c r="I166" s="55">
        <v>6610</v>
      </c>
      <c r="J166" s="55">
        <v>6620</v>
      </c>
      <c r="K166" s="55">
        <v>7470</v>
      </c>
      <c r="L166" s="55">
        <v>7710</v>
      </c>
      <c r="M166" s="346">
        <v>32220</v>
      </c>
      <c r="N166" s="55">
        <v>26590</v>
      </c>
      <c r="O166" s="55">
        <v>27071</v>
      </c>
      <c r="P166" s="55">
        <v>25720</v>
      </c>
      <c r="Q166" s="55">
        <v>25459</v>
      </c>
      <c r="R166" s="55">
        <v>27263</v>
      </c>
      <c r="S166" s="55">
        <v>26797</v>
      </c>
      <c r="T166" s="55">
        <v>27691</v>
      </c>
      <c r="U166" s="55">
        <v>27259</v>
      </c>
      <c r="V166" s="55">
        <v>26942</v>
      </c>
    </row>
    <row r="167" spans="2:22" ht="15.75" thickBot="1">
      <c r="B167" s="106" t="s">
        <v>1754</v>
      </c>
      <c r="C167" s="346">
        <v>2275</v>
      </c>
      <c r="D167" s="55">
        <v>4226</v>
      </c>
      <c r="E167" s="55">
        <v>4125</v>
      </c>
      <c r="F167" s="55">
        <v>8353</v>
      </c>
      <c r="G167" s="55">
        <v>6341</v>
      </c>
      <c r="H167" s="55">
        <v>7751</v>
      </c>
      <c r="I167" s="55">
        <v>5976</v>
      </c>
      <c r="J167" s="55">
        <v>5729</v>
      </c>
      <c r="K167" s="55">
        <v>5183</v>
      </c>
      <c r="L167" s="55">
        <v>5599</v>
      </c>
      <c r="M167" s="346">
        <v>2019</v>
      </c>
      <c r="N167" s="55">
        <v>2003</v>
      </c>
      <c r="O167" s="55">
        <v>1732</v>
      </c>
      <c r="P167" s="55">
        <v>2478</v>
      </c>
      <c r="Q167" s="55">
        <v>1784</v>
      </c>
      <c r="R167" s="55">
        <v>934</v>
      </c>
      <c r="S167" s="55">
        <v>2750</v>
      </c>
      <c r="T167" s="55">
        <v>2828</v>
      </c>
      <c r="U167" s="55">
        <v>2550</v>
      </c>
      <c r="V167" s="55">
        <v>2167</v>
      </c>
    </row>
    <row r="168" spans="2:22" ht="15.75" thickBot="1">
      <c r="B168" s="106" t="s">
        <v>1385</v>
      </c>
      <c r="C168" s="346">
        <v>9692</v>
      </c>
      <c r="D168" s="55">
        <v>9768</v>
      </c>
      <c r="E168" s="55">
        <v>7361</v>
      </c>
      <c r="F168" s="55">
        <v>6347</v>
      </c>
      <c r="G168" s="55">
        <v>5548</v>
      </c>
      <c r="H168" s="55">
        <v>5018</v>
      </c>
      <c r="I168" s="55">
        <v>4623</v>
      </c>
      <c r="J168" s="55">
        <v>5095</v>
      </c>
      <c r="K168" s="55">
        <v>8162</v>
      </c>
      <c r="L168" s="55">
        <v>9766</v>
      </c>
      <c r="M168" s="346">
        <v>10453</v>
      </c>
      <c r="N168" s="55">
        <v>9169</v>
      </c>
      <c r="O168" s="55">
        <v>9443</v>
      </c>
      <c r="P168" s="55">
        <v>16502</v>
      </c>
      <c r="Q168" s="55">
        <v>16865</v>
      </c>
      <c r="R168" s="55">
        <v>10791</v>
      </c>
      <c r="S168" s="55">
        <v>11013</v>
      </c>
      <c r="T168" s="55">
        <v>11434</v>
      </c>
      <c r="U168" s="55">
        <v>11637</v>
      </c>
      <c r="V168" s="55">
        <v>12382</v>
      </c>
    </row>
    <row r="169" spans="2:22" ht="15.75" thickBot="1">
      <c r="B169" s="106" t="s">
        <v>1755</v>
      </c>
      <c r="C169" s="346">
        <v>2913</v>
      </c>
      <c r="D169" s="55">
        <v>2553</v>
      </c>
      <c r="E169" s="55">
        <v>2303</v>
      </c>
      <c r="F169" s="55">
        <v>2185</v>
      </c>
      <c r="G169" s="55">
        <v>457</v>
      </c>
      <c r="H169" s="55">
        <v>1239</v>
      </c>
      <c r="I169" s="55">
        <v>613</v>
      </c>
      <c r="J169" s="55">
        <v>1654</v>
      </c>
      <c r="K169" s="55">
        <v>1351</v>
      </c>
      <c r="L169" s="55">
        <v>2225</v>
      </c>
      <c r="M169" s="346">
        <v>6044</v>
      </c>
      <c r="N169" s="55">
        <v>3630</v>
      </c>
      <c r="O169" s="55">
        <v>5234</v>
      </c>
      <c r="P169" s="55">
        <v>5495</v>
      </c>
      <c r="Q169" s="55">
        <v>4119</v>
      </c>
      <c r="R169" s="55">
        <v>4673</v>
      </c>
      <c r="S169" s="55">
        <v>5343</v>
      </c>
      <c r="T169" s="55">
        <v>4400</v>
      </c>
      <c r="U169" s="55">
        <v>5210</v>
      </c>
      <c r="V169" s="55">
        <v>4526</v>
      </c>
    </row>
    <row r="170" spans="2:22" ht="15.75" thickBot="1">
      <c r="B170" s="106" t="s">
        <v>1756</v>
      </c>
      <c r="C170" s="346" t="s">
        <v>79</v>
      </c>
      <c r="D170" s="55" t="s">
        <v>79</v>
      </c>
      <c r="E170" s="55" t="s">
        <v>79</v>
      </c>
      <c r="F170" s="55" t="s">
        <v>79</v>
      </c>
      <c r="G170" s="55">
        <v>2641</v>
      </c>
      <c r="H170" s="55">
        <v>2595</v>
      </c>
      <c r="I170" s="55">
        <v>2572</v>
      </c>
      <c r="J170" s="55">
        <v>2632</v>
      </c>
      <c r="K170" s="55">
        <v>2582</v>
      </c>
      <c r="L170" s="55">
        <v>2727</v>
      </c>
      <c r="M170" s="346" t="s">
        <v>79</v>
      </c>
      <c r="N170" s="55" t="s">
        <v>79</v>
      </c>
      <c r="O170" s="55" t="s">
        <v>79</v>
      </c>
      <c r="P170" s="55" t="s">
        <v>79</v>
      </c>
      <c r="Q170" s="55">
        <v>8</v>
      </c>
      <c r="R170" s="55">
        <v>9</v>
      </c>
      <c r="S170" s="55">
        <v>33</v>
      </c>
      <c r="T170" s="55">
        <v>27</v>
      </c>
      <c r="U170" s="55">
        <v>51</v>
      </c>
      <c r="V170" s="55">
        <v>23</v>
      </c>
    </row>
    <row r="171" spans="2:22" ht="15.75" thickBot="1">
      <c r="B171" s="106" t="s">
        <v>1757</v>
      </c>
      <c r="C171" s="346" t="s">
        <v>79</v>
      </c>
      <c r="D171" s="55" t="s">
        <v>79</v>
      </c>
      <c r="E171" s="55" t="s">
        <v>79</v>
      </c>
      <c r="F171" s="55" t="s">
        <v>79</v>
      </c>
      <c r="G171" s="55">
        <v>103</v>
      </c>
      <c r="H171" s="55">
        <v>22</v>
      </c>
      <c r="I171" s="55">
        <v>1109</v>
      </c>
      <c r="J171" s="55">
        <v>1129</v>
      </c>
      <c r="K171" s="55">
        <v>1266</v>
      </c>
      <c r="L171" s="55">
        <v>1348</v>
      </c>
      <c r="M171" s="346" t="s">
        <v>79</v>
      </c>
      <c r="N171" s="55"/>
      <c r="O171" s="55" t="s">
        <v>79</v>
      </c>
      <c r="P171" s="55" t="s">
        <v>79</v>
      </c>
      <c r="Q171" s="55">
        <v>3587</v>
      </c>
      <c r="R171" s="55">
        <v>4063</v>
      </c>
      <c r="S171" s="55">
        <v>3313</v>
      </c>
      <c r="T171" s="55">
        <v>3544</v>
      </c>
      <c r="U171" s="55">
        <v>3012</v>
      </c>
      <c r="V171" s="55">
        <v>3289</v>
      </c>
    </row>
    <row r="172" spans="2:22" ht="15.75" thickBot="1">
      <c r="B172" s="106" t="s">
        <v>1509</v>
      </c>
      <c r="C172" s="346">
        <v>1504</v>
      </c>
      <c r="D172" s="55">
        <v>499</v>
      </c>
      <c r="E172" s="55">
        <v>590</v>
      </c>
      <c r="F172" s="55">
        <v>1098</v>
      </c>
      <c r="G172" s="55">
        <v>155</v>
      </c>
      <c r="H172" s="55">
        <v>785</v>
      </c>
      <c r="I172" s="55">
        <v>295</v>
      </c>
      <c r="J172" s="55">
        <v>37</v>
      </c>
      <c r="K172" s="55">
        <v>99</v>
      </c>
      <c r="L172" s="55">
        <v>147</v>
      </c>
      <c r="M172" s="346">
        <v>5318</v>
      </c>
      <c r="N172" s="55">
        <v>4253</v>
      </c>
      <c r="O172" s="55">
        <v>4420</v>
      </c>
      <c r="P172" s="55">
        <v>5525</v>
      </c>
      <c r="Q172" s="55">
        <v>5370</v>
      </c>
      <c r="R172" s="55">
        <v>5099</v>
      </c>
      <c r="S172" s="55">
        <v>5901</v>
      </c>
      <c r="T172" s="55">
        <v>5011</v>
      </c>
      <c r="U172" s="55">
        <v>5094</v>
      </c>
      <c r="V172" s="55">
        <v>5891</v>
      </c>
    </row>
    <row r="173" spans="2:22" ht="15.75" thickBot="1">
      <c r="B173" s="106" t="s">
        <v>1758</v>
      </c>
      <c r="C173" s="346">
        <v>28841</v>
      </c>
      <c r="D173" s="55">
        <v>29665</v>
      </c>
      <c r="E173" s="55">
        <v>42530</v>
      </c>
      <c r="F173" s="55">
        <v>31310</v>
      </c>
      <c r="G173" s="55">
        <v>23575</v>
      </c>
      <c r="H173" s="55">
        <v>25569</v>
      </c>
      <c r="I173" s="55">
        <v>24868</v>
      </c>
      <c r="J173" s="55">
        <v>22670</v>
      </c>
      <c r="K173" s="55">
        <v>24663</v>
      </c>
      <c r="L173" s="55">
        <v>17162</v>
      </c>
      <c r="M173" s="346">
        <v>26926</v>
      </c>
      <c r="N173" s="55">
        <v>33390</v>
      </c>
      <c r="O173" s="55">
        <v>47806</v>
      </c>
      <c r="P173" s="55">
        <v>40991</v>
      </c>
      <c r="Q173" s="55">
        <v>29889</v>
      </c>
      <c r="R173" s="55">
        <v>32190</v>
      </c>
      <c r="S173" s="55">
        <v>26835</v>
      </c>
      <c r="T173" s="55">
        <v>25625</v>
      </c>
      <c r="U173" s="55">
        <v>21896</v>
      </c>
      <c r="V173" s="55">
        <v>25695</v>
      </c>
    </row>
    <row r="174" spans="2:22" ht="15.75" thickBot="1">
      <c r="B174" s="106" t="s">
        <v>1759</v>
      </c>
      <c r="C174" s="346" t="s">
        <v>79</v>
      </c>
      <c r="D174" s="55" t="s">
        <v>79</v>
      </c>
      <c r="E174" s="55" t="s">
        <v>79</v>
      </c>
      <c r="F174" s="55" t="s">
        <v>79</v>
      </c>
      <c r="G174" s="55" t="s">
        <v>79</v>
      </c>
      <c r="H174" s="55" t="s">
        <v>79</v>
      </c>
      <c r="I174" s="55" t="s">
        <v>79</v>
      </c>
      <c r="J174" s="55" t="s">
        <v>79</v>
      </c>
      <c r="K174" s="55" t="s">
        <v>79</v>
      </c>
      <c r="L174" s="55" t="s">
        <v>79</v>
      </c>
      <c r="M174" s="346">
        <v>13519.459000000003</v>
      </c>
      <c r="N174" s="55">
        <v>12887</v>
      </c>
      <c r="O174" s="55">
        <v>10865</v>
      </c>
      <c r="P174" s="55">
        <v>13071</v>
      </c>
      <c r="Q174" s="55">
        <v>11556</v>
      </c>
      <c r="R174" s="55">
        <v>10199</v>
      </c>
      <c r="S174" s="55">
        <v>11493</v>
      </c>
      <c r="T174" s="55">
        <v>10323</v>
      </c>
      <c r="U174" s="55">
        <v>14483</v>
      </c>
      <c r="V174" s="55">
        <v>14530</v>
      </c>
    </row>
    <row r="175" spans="2:22">
      <c r="B175" s="13" t="s">
        <v>2073</v>
      </c>
    </row>
    <row r="176" spans="2:22">
      <c r="B176" s="1072" t="s">
        <v>1739</v>
      </c>
    </row>
    <row r="177" spans="2:34">
      <c r="B177" s="115"/>
    </row>
    <row r="178" spans="2:34">
      <c r="B178" s="115"/>
    </row>
    <row r="179" spans="2:34" ht="15.75">
      <c r="B179" s="1046" t="s">
        <v>1760</v>
      </c>
    </row>
    <row r="180" spans="2:34">
      <c r="B180" s="116" t="s">
        <v>1761</v>
      </c>
    </row>
    <row r="181" spans="2:34">
      <c r="B181" s="1776"/>
      <c r="C181" s="107"/>
      <c r="D181" s="107"/>
      <c r="E181" s="1750" t="s">
        <v>1762</v>
      </c>
      <c r="F181" s="1750"/>
      <c r="G181" s="1750"/>
      <c r="H181" s="1750"/>
      <c r="I181" s="1750"/>
      <c r="J181" s="1750"/>
      <c r="K181" s="371"/>
      <c r="L181" s="371"/>
      <c r="M181" s="1777">
        <v>1000</v>
      </c>
      <c r="N181" s="1777"/>
      <c r="O181" s="1777"/>
      <c r="P181" s="1777"/>
      <c r="Q181" s="1777"/>
      <c r="R181" s="1777"/>
      <c r="S181" s="371"/>
      <c r="T181" s="371"/>
      <c r="U181" s="371"/>
      <c r="V181" s="371"/>
      <c r="W181" s="1750" t="s">
        <v>1763</v>
      </c>
      <c r="X181" s="1750"/>
      <c r="Y181" s="1750"/>
      <c r="Z181" s="1750"/>
      <c r="AA181" s="371"/>
      <c r="AB181" s="371"/>
      <c r="AC181" s="371"/>
      <c r="AD181" s="371"/>
      <c r="AE181" s="1775" t="s">
        <v>1764</v>
      </c>
      <c r="AF181" s="1775"/>
      <c r="AG181" s="1775"/>
      <c r="AH181" s="1775"/>
    </row>
    <row r="182" spans="2:34">
      <c r="B182" s="1776"/>
      <c r="C182" s="107"/>
      <c r="D182" s="107"/>
      <c r="E182" s="1750"/>
      <c r="F182" s="1750"/>
      <c r="G182" s="1750"/>
      <c r="H182" s="1750"/>
      <c r="I182" s="1750"/>
      <c r="J182" s="1750"/>
      <c r="K182" s="371"/>
      <c r="L182" s="371"/>
      <c r="M182" s="1750" t="s">
        <v>1765</v>
      </c>
      <c r="N182" s="1750"/>
      <c r="O182" s="1750"/>
      <c r="P182" s="1750"/>
      <c r="Q182" s="1750"/>
      <c r="R182" s="1750"/>
      <c r="S182" s="371"/>
      <c r="T182" s="371"/>
      <c r="U182" s="371"/>
      <c r="V182" s="371"/>
      <c r="W182" s="1750" t="s">
        <v>1766</v>
      </c>
      <c r="X182" s="1750"/>
      <c r="Y182" s="1750"/>
      <c r="Z182" s="1750"/>
      <c r="AA182" s="371"/>
      <c r="AB182" s="371"/>
      <c r="AC182" s="371"/>
      <c r="AD182" s="371"/>
      <c r="AE182" s="1731" t="s">
        <v>1767</v>
      </c>
      <c r="AF182" s="1731"/>
      <c r="AG182" s="1731"/>
      <c r="AH182" s="1731"/>
    </row>
    <row r="183" spans="2:34">
      <c r="B183" s="1776"/>
      <c r="C183" s="159">
        <v>2021</v>
      </c>
      <c r="D183" s="159">
        <v>2020</v>
      </c>
      <c r="E183" s="159">
        <v>2019</v>
      </c>
      <c r="F183" s="159">
        <v>2018</v>
      </c>
      <c r="G183" s="159">
        <v>2015</v>
      </c>
      <c r="H183" s="159">
        <v>2014</v>
      </c>
      <c r="I183" s="159">
        <v>2013</v>
      </c>
      <c r="J183" s="159">
        <v>2012</v>
      </c>
      <c r="K183" s="159">
        <v>2021</v>
      </c>
      <c r="L183" s="159">
        <v>2020</v>
      </c>
      <c r="M183" s="159">
        <v>2019</v>
      </c>
      <c r="N183" s="159">
        <v>2018</v>
      </c>
      <c r="O183" s="159">
        <v>2015</v>
      </c>
      <c r="P183" s="159">
        <v>2014</v>
      </c>
      <c r="Q183" s="159">
        <v>2013</v>
      </c>
      <c r="R183" s="159">
        <v>2012</v>
      </c>
      <c r="S183" s="159">
        <v>2021</v>
      </c>
      <c r="T183" s="159">
        <v>2020</v>
      </c>
      <c r="U183" s="159">
        <v>2019</v>
      </c>
      <c r="V183" s="159">
        <v>2018</v>
      </c>
      <c r="W183" s="159">
        <v>2015</v>
      </c>
      <c r="X183" s="159">
        <v>2014</v>
      </c>
      <c r="Y183" s="159">
        <v>2013</v>
      </c>
      <c r="Z183" s="159">
        <v>2012</v>
      </c>
      <c r="AA183" s="159">
        <v>2021</v>
      </c>
      <c r="AB183" s="159">
        <v>2020</v>
      </c>
      <c r="AC183" s="159">
        <v>2019</v>
      </c>
      <c r="AD183" s="159">
        <v>2018</v>
      </c>
      <c r="AE183" s="159">
        <v>2015</v>
      </c>
      <c r="AF183" s="159">
        <v>2014</v>
      </c>
      <c r="AG183" s="159">
        <v>2013</v>
      </c>
      <c r="AH183" s="159">
        <v>2012</v>
      </c>
    </row>
    <row r="184" spans="2:34" ht="15.75" thickBot="1">
      <c r="B184" s="106" t="s">
        <v>290</v>
      </c>
      <c r="C184" s="346">
        <v>7773</v>
      </c>
      <c r="D184" s="55">
        <v>6416</v>
      </c>
      <c r="E184" s="55">
        <v>6044</v>
      </c>
      <c r="F184" s="55">
        <v>5751</v>
      </c>
      <c r="G184" s="55">
        <v>6448</v>
      </c>
      <c r="H184" s="55">
        <v>6896</v>
      </c>
      <c r="I184" s="55">
        <v>6581</v>
      </c>
      <c r="J184" s="55">
        <v>6667</v>
      </c>
      <c r="K184" s="346">
        <v>8188</v>
      </c>
      <c r="L184" s="55">
        <v>5996</v>
      </c>
      <c r="M184" s="55">
        <v>5612</v>
      </c>
      <c r="N184" s="55">
        <v>6154</v>
      </c>
      <c r="O184" s="55">
        <v>5294</v>
      </c>
      <c r="P184" s="55">
        <v>5557</v>
      </c>
      <c r="Q184" s="55">
        <v>4986</v>
      </c>
      <c r="R184" s="55">
        <v>5028</v>
      </c>
      <c r="S184" s="346">
        <v>24644</v>
      </c>
      <c r="T184" s="55">
        <v>16984</v>
      </c>
      <c r="U184" s="55">
        <v>17989</v>
      </c>
      <c r="V184" s="55">
        <v>16681</v>
      </c>
      <c r="W184" s="55">
        <v>17664</v>
      </c>
      <c r="X184" s="55">
        <v>17627</v>
      </c>
      <c r="Y184" s="55">
        <v>18713</v>
      </c>
      <c r="Z184" s="55">
        <v>20830</v>
      </c>
      <c r="AA184" s="346">
        <v>9787</v>
      </c>
      <c r="AB184" s="55">
        <v>9332</v>
      </c>
      <c r="AC184" s="55">
        <v>10443</v>
      </c>
      <c r="AD184" s="55">
        <v>10173</v>
      </c>
      <c r="AE184" s="55">
        <v>7815</v>
      </c>
      <c r="AF184" s="55">
        <v>7763</v>
      </c>
      <c r="AG184" s="55">
        <v>8251</v>
      </c>
      <c r="AH184" s="55">
        <v>8651</v>
      </c>
    </row>
    <row r="185" spans="2:34" ht="15.75" thickBot="1">
      <c r="B185" s="106" t="s">
        <v>1768</v>
      </c>
      <c r="C185" s="346">
        <v>7158</v>
      </c>
      <c r="D185" s="55">
        <v>5495</v>
      </c>
      <c r="E185" s="55">
        <v>5420</v>
      </c>
      <c r="F185" s="55">
        <v>5269</v>
      </c>
      <c r="G185" s="55">
        <v>6297</v>
      </c>
      <c r="H185" s="55">
        <v>7272</v>
      </c>
      <c r="I185" s="55">
        <v>6369</v>
      </c>
      <c r="J185" s="55">
        <v>7343</v>
      </c>
      <c r="K185" s="346">
        <v>1810</v>
      </c>
      <c r="L185" s="55">
        <v>1299</v>
      </c>
      <c r="M185" s="55">
        <v>1065</v>
      </c>
      <c r="N185" s="55">
        <v>1077</v>
      </c>
      <c r="O185" s="55">
        <v>1111</v>
      </c>
      <c r="P185" s="55">
        <v>1182</v>
      </c>
      <c r="Q185" s="55">
        <v>1085</v>
      </c>
      <c r="R185" s="55">
        <v>1096</v>
      </c>
      <c r="S185" s="346">
        <v>29614</v>
      </c>
      <c r="T185" s="55">
        <v>17616</v>
      </c>
      <c r="U185" s="55">
        <v>14777</v>
      </c>
      <c r="V185" s="55">
        <v>14732</v>
      </c>
      <c r="W185" s="55">
        <v>23029</v>
      </c>
      <c r="X185" s="55">
        <v>22813</v>
      </c>
      <c r="Y185" s="55">
        <v>21953</v>
      </c>
      <c r="Z185" s="55">
        <v>23416</v>
      </c>
      <c r="AA185" s="346">
        <v>12204</v>
      </c>
      <c r="AB185" s="55">
        <v>8200</v>
      </c>
      <c r="AC185" s="55">
        <v>8439</v>
      </c>
      <c r="AD185" s="55">
        <v>7522</v>
      </c>
      <c r="AE185" s="55">
        <v>6418</v>
      </c>
      <c r="AF185" s="55">
        <v>6273</v>
      </c>
      <c r="AG185" s="55">
        <v>6155</v>
      </c>
      <c r="AH185" s="55">
        <v>6918</v>
      </c>
    </row>
    <row r="186" spans="2:34" ht="15.75" thickBot="1">
      <c r="B186" s="106" t="s">
        <v>1769</v>
      </c>
      <c r="C186" s="346">
        <v>4249</v>
      </c>
      <c r="D186" s="55">
        <v>4448</v>
      </c>
      <c r="E186" s="55">
        <v>3908</v>
      </c>
      <c r="F186" s="55">
        <v>4896</v>
      </c>
      <c r="G186" s="55">
        <v>4404</v>
      </c>
      <c r="H186" s="55">
        <v>4775</v>
      </c>
      <c r="I186" s="55">
        <v>5055</v>
      </c>
      <c r="J186" s="55">
        <v>6852</v>
      </c>
      <c r="K186" s="346">
        <v>2142</v>
      </c>
      <c r="L186" s="55">
        <v>2037</v>
      </c>
      <c r="M186" s="55">
        <v>1747</v>
      </c>
      <c r="N186" s="55">
        <v>2124</v>
      </c>
      <c r="O186" s="55">
        <v>2098</v>
      </c>
      <c r="P186" s="55">
        <v>2021</v>
      </c>
      <c r="Q186" s="55">
        <v>2065</v>
      </c>
      <c r="R186" s="55">
        <v>2380</v>
      </c>
      <c r="S186" s="346">
        <v>11846</v>
      </c>
      <c r="T186" s="55">
        <v>10996</v>
      </c>
      <c r="U186" s="55">
        <v>9031</v>
      </c>
      <c r="V186" s="55">
        <v>7786</v>
      </c>
      <c r="W186" s="55">
        <v>6754</v>
      </c>
      <c r="X186" s="55">
        <v>7115</v>
      </c>
      <c r="Y186" s="55">
        <v>8825</v>
      </c>
      <c r="Z186" s="55">
        <v>13941</v>
      </c>
      <c r="AA186" s="346">
        <v>3382</v>
      </c>
      <c r="AB186" s="55">
        <v>2894</v>
      </c>
      <c r="AC186" s="55">
        <v>2351</v>
      </c>
      <c r="AD186" s="55">
        <v>2104</v>
      </c>
      <c r="AE186" s="55">
        <v>3614</v>
      </c>
      <c r="AF186" s="55">
        <v>3776</v>
      </c>
      <c r="AG186" s="55">
        <v>3629</v>
      </c>
      <c r="AH186" s="55">
        <v>4834</v>
      </c>
    </row>
    <row r="187" spans="2:34" ht="15.75" thickBot="1">
      <c r="B187" s="106" t="s">
        <v>171</v>
      </c>
      <c r="C187" s="346">
        <v>5154</v>
      </c>
      <c r="D187" s="55">
        <v>3970</v>
      </c>
      <c r="E187" s="55">
        <v>4158</v>
      </c>
      <c r="F187" s="55">
        <v>4240</v>
      </c>
      <c r="G187" s="55">
        <v>3819</v>
      </c>
      <c r="H187" s="55">
        <v>3970</v>
      </c>
      <c r="I187" s="55">
        <v>3758</v>
      </c>
      <c r="J187" s="55">
        <v>3856</v>
      </c>
      <c r="K187" s="346">
        <v>3085</v>
      </c>
      <c r="L187" s="55">
        <v>2248</v>
      </c>
      <c r="M187" s="55">
        <v>2066</v>
      </c>
      <c r="N187" s="55">
        <v>1954</v>
      </c>
      <c r="O187" s="55">
        <v>1960</v>
      </c>
      <c r="P187" s="55">
        <v>1849</v>
      </c>
      <c r="Q187" s="55">
        <v>2016</v>
      </c>
      <c r="R187" s="55">
        <v>1823</v>
      </c>
      <c r="S187" s="346">
        <v>20930</v>
      </c>
      <c r="T187" s="55">
        <v>13958</v>
      </c>
      <c r="U187" s="55">
        <v>13189</v>
      </c>
      <c r="V187" s="55">
        <v>16923</v>
      </c>
      <c r="W187" s="55">
        <v>16853</v>
      </c>
      <c r="X187" s="55">
        <v>16901</v>
      </c>
      <c r="Y187" s="55">
        <v>18296</v>
      </c>
      <c r="Z187" s="55">
        <v>15837</v>
      </c>
      <c r="AA187" s="346">
        <v>6471</v>
      </c>
      <c r="AB187" s="55">
        <v>5245</v>
      </c>
      <c r="AC187" s="55">
        <v>5322</v>
      </c>
      <c r="AD187" s="55">
        <v>5958</v>
      </c>
      <c r="AE187" s="55">
        <v>4757</v>
      </c>
      <c r="AF187" s="55">
        <v>3619</v>
      </c>
      <c r="AG187" s="55">
        <v>4118</v>
      </c>
      <c r="AH187" s="55">
        <v>3323</v>
      </c>
    </row>
    <row r="188" spans="2:34" ht="15.75" thickBot="1">
      <c r="B188" s="106" t="s">
        <v>288</v>
      </c>
      <c r="C188" s="346">
        <v>4749</v>
      </c>
      <c r="D188" s="55">
        <v>3892</v>
      </c>
      <c r="E188" s="55">
        <v>3717</v>
      </c>
      <c r="F188" s="55">
        <v>3495</v>
      </c>
      <c r="G188" s="55">
        <v>3587</v>
      </c>
      <c r="H188" s="55">
        <v>3671</v>
      </c>
      <c r="I188" s="55">
        <v>3488</v>
      </c>
      <c r="J188" s="55">
        <v>3436</v>
      </c>
      <c r="K188" s="346">
        <v>240</v>
      </c>
      <c r="L188" s="55">
        <v>129</v>
      </c>
      <c r="M188" s="55">
        <v>145</v>
      </c>
      <c r="N188" s="55">
        <v>192</v>
      </c>
      <c r="O188" s="55">
        <v>139</v>
      </c>
      <c r="P188" s="55">
        <v>137</v>
      </c>
      <c r="Q188" s="55">
        <v>117</v>
      </c>
      <c r="R188" s="55">
        <v>87</v>
      </c>
      <c r="S188" s="346">
        <f>12429+318</f>
        <v>12747</v>
      </c>
      <c r="T188" s="55">
        <v>6826</v>
      </c>
      <c r="U188" s="55">
        <v>7868</v>
      </c>
      <c r="V188" s="55">
        <v>8020</v>
      </c>
      <c r="W188" s="55">
        <v>9100</v>
      </c>
      <c r="X188" s="55">
        <v>9264</v>
      </c>
      <c r="Y188" s="55">
        <v>8637</v>
      </c>
      <c r="Z188" s="55">
        <v>8871</v>
      </c>
      <c r="AA188" s="346">
        <f>2947+63</f>
        <v>3010</v>
      </c>
      <c r="AB188" s="55">
        <v>2178</v>
      </c>
      <c r="AC188" s="55">
        <v>2116</v>
      </c>
      <c r="AD188" s="55">
        <v>2357</v>
      </c>
      <c r="AE188" s="55">
        <v>1745</v>
      </c>
      <c r="AF188" s="55">
        <v>1273</v>
      </c>
      <c r="AG188" s="55">
        <v>1819</v>
      </c>
      <c r="AH188" s="55">
        <v>1792</v>
      </c>
    </row>
    <row r="189" spans="2:34" ht="15.75" thickBot="1">
      <c r="B189" s="106" t="s">
        <v>1770</v>
      </c>
      <c r="C189" s="346">
        <v>408</v>
      </c>
      <c r="D189" s="55">
        <v>413</v>
      </c>
      <c r="E189" s="55">
        <v>388</v>
      </c>
      <c r="F189" s="55">
        <v>556</v>
      </c>
      <c r="G189" s="55">
        <v>248</v>
      </c>
      <c r="H189" s="55">
        <v>252</v>
      </c>
      <c r="I189" s="55">
        <v>325</v>
      </c>
      <c r="J189" s="55">
        <v>237</v>
      </c>
      <c r="K189" s="346">
        <v>4435</v>
      </c>
      <c r="L189" s="55">
        <v>3289</v>
      </c>
      <c r="M189" s="55">
        <v>3207</v>
      </c>
      <c r="N189" s="55">
        <v>4005</v>
      </c>
      <c r="O189" s="55">
        <v>3310</v>
      </c>
      <c r="P189" s="55">
        <v>3320</v>
      </c>
      <c r="Q189" s="55">
        <v>3126</v>
      </c>
      <c r="R189" s="55">
        <v>3280</v>
      </c>
      <c r="S189" s="346">
        <f>18285+5118</f>
        <v>23403</v>
      </c>
      <c r="T189" s="55">
        <v>19829</v>
      </c>
      <c r="U189" s="55">
        <v>20423</v>
      </c>
      <c r="V189" s="55">
        <v>20587</v>
      </c>
      <c r="W189" s="55">
        <v>19821</v>
      </c>
      <c r="X189" s="55">
        <v>21093</v>
      </c>
      <c r="Y189" s="55">
        <v>20429</v>
      </c>
      <c r="Z189" s="55">
        <v>21563</v>
      </c>
      <c r="AA189" s="346">
        <f>10804+2330</f>
        <v>13134</v>
      </c>
      <c r="AB189" s="55">
        <v>9114</v>
      </c>
      <c r="AC189" s="55">
        <v>9562</v>
      </c>
      <c r="AD189" s="55">
        <v>11701</v>
      </c>
      <c r="AE189" s="55">
        <v>11724</v>
      </c>
      <c r="AF189" s="55">
        <v>11119</v>
      </c>
      <c r="AG189" s="55">
        <v>11554</v>
      </c>
      <c r="AH189" s="55">
        <v>13560</v>
      </c>
    </row>
    <row r="190" spans="2:34" ht="15.75" thickBot="1">
      <c r="B190" s="106" t="s">
        <v>1771</v>
      </c>
      <c r="C190" s="346">
        <v>519</v>
      </c>
      <c r="D190" s="55">
        <v>500</v>
      </c>
      <c r="E190" s="55">
        <v>557</v>
      </c>
      <c r="F190" s="55">
        <v>547</v>
      </c>
      <c r="G190" s="55">
        <v>368</v>
      </c>
      <c r="H190" s="55">
        <v>625</v>
      </c>
      <c r="I190" s="55">
        <v>335</v>
      </c>
      <c r="J190" s="55">
        <v>226</v>
      </c>
      <c r="K190" s="346">
        <v>2711</v>
      </c>
      <c r="L190" s="55">
        <v>2197</v>
      </c>
      <c r="M190" s="55">
        <v>2234</v>
      </c>
      <c r="N190" s="55">
        <v>2123</v>
      </c>
      <c r="O190" s="55">
        <v>2388</v>
      </c>
      <c r="P190" s="55">
        <v>2294</v>
      </c>
      <c r="Q190" s="55">
        <v>2254</v>
      </c>
      <c r="R190" s="55">
        <v>2479</v>
      </c>
      <c r="S190" s="346">
        <f>11517+1578</f>
        <v>13095</v>
      </c>
      <c r="T190" s="55">
        <v>10681</v>
      </c>
      <c r="U190" s="55">
        <v>10104</v>
      </c>
      <c r="V190" s="55">
        <v>13989</v>
      </c>
      <c r="W190" s="55">
        <v>12864</v>
      </c>
      <c r="X190" s="55">
        <v>12971</v>
      </c>
      <c r="Y190" s="55">
        <v>13325</v>
      </c>
      <c r="Z190" s="55">
        <v>11640</v>
      </c>
      <c r="AA190" s="346">
        <f>3736+491</f>
        <v>4227</v>
      </c>
      <c r="AB190" s="55">
        <v>4003</v>
      </c>
      <c r="AC190" s="55">
        <v>3689</v>
      </c>
      <c r="AD190" s="55">
        <v>4679</v>
      </c>
      <c r="AE190" s="55">
        <v>4024</v>
      </c>
      <c r="AF190" s="55">
        <v>4160</v>
      </c>
      <c r="AG190" s="55">
        <v>4045</v>
      </c>
      <c r="AH190" s="55">
        <v>4236</v>
      </c>
    </row>
    <row r="191" spans="2:34" ht="15.75" thickBot="1">
      <c r="B191" s="106" t="s">
        <v>1772</v>
      </c>
      <c r="C191" s="346">
        <v>317</v>
      </c>
      <c r="D191" s="55" t="s">
        <v>79</v>
      </c>
      <c r="E191" s="55" t="s">
        <v>79</v>
      </c>
      <c r="F191" s="55" t="s">
        <v>79</v>
      </c>
      <c r="G191" s="55">
        <v>425</v>
      </c>
      <c r="H191" s="55">
        <v>372</v>
      </c>
      <c r="I191" s="55">
        <v>475</v>
      </c>
      <c r="J191" s="55">
        <v>394</v>
      </c>
      <c r="K191" s="346">
        <v>362</v>
      </c>
      <c r="L191" s="55" t="s">
        <v>79</v>
      </c>
      <c r="M191" s="55" t="s">
        <v>79</v>
      </c>
      <c r="N191" s="55" t="s">
        <v>79</v>
      </c>
      <c r="O191" s="55">
        <v>438</v>
      </c>
      <c r="P191" s="55">
        <v>460</v>
      </c>
      <c r="Q191" s="55">
        <v>415</v>
      </c>
      <c r="R191" s="55">
        <v>475</v>
      </c>
      <c r="S191" s="346">
        <f>11226+850</f>
        <v>12076</v>
      </c>
      <c r="T191" s="55" t="s">
        <v>79</v>
      </c>
      <c r="U191" s="55" t="s">
        <v>79</v>
      </c>
      <c r="V191" s="55" t="s">
        <v>79</v>
      </c>
      <c r="W191" s="55">
        <v>13336</v>
      </c>
      <c r="X191" s="55">
        <v>17230</v>
      </c>
      <c r="Y191" s="55">
        <v>17825</v>
      </c>
      <c r="Z191" s="55">
        <v>16449</v>
      </c>
      <c r="AA191" s="346">
        <f>2392+83</f>
        <v>2475</v>
      </c>
      <c r="AB191" s="55" t="s">
        <v>79</v>
      </c>
      <c r="AC191" s="55" t="s">
        <v>79</v>
      </c>
      <c r="AD191" s="55" t="s">
        <v>79</v>
      </c>
      <c r="AE191" s="55">
        <v>1119</v>
      </c>
      <c r="AF191" s="55">
        <v>340</v>
      </c>
      <c r="AG191" s="55">
        <v>393</v>
      </c>
      <c r="AH191" s="55">
        <v>728</v>
      </c>
    </row>
    <row r="192" spans="2:34" ht="23.25" thickBot="1">
      <c r="B192" s="106" t="s">
        <v>1773</v>
      </c>
      <c r="C192" s="346">
        <v>17579</v>
      </c>
      <c r="D192" s="55">
        <v>14852</v>
      </c>
      <c r="E192" s="55">
        <v>13951</v>
      </c>
      <c r="F192" s="55">
        <v>14488</v>
      </c>
      <c r="G192" s="55">
        <v>14811</v>
      </c>
      <c r="H192" s="55">
        <v>14788</v>
      </c>
      <c r="I192" s="55">
        <v>16275</v>
      </c>
      <c r="J192" s="55">
        <v>16934</v>
      </c>
      <c r="K192" s="346">
        <v>15930</v>
      </c>
      <c r="L192" s="55">
        <v>14448</v>
      </c>
      <c r="M192" s="55">
        <v>13839</v>
      </c>
      <c r="N192" s="55">
        <v>15187</v>
      </c>
      <c r="O192" s="55">
        <v>15269</v>
      </c>
      <c r="P192" s="55">
        <v>13259</v>
      </c>
      <c r="Q192" s="55">
        <v>14797</v>
      </c>
      <c r="R192" s="55">
        <v>14865</v>
      </c>
      <c r="S192" s="346">
        <f>130700+13317</f>
        <v>144017</v>
      </c>
      <c r="T192" s="55">
        <v>116635</v>
      </c>
      <c r="U192" s="55">
        <v>119166</v>
      </c>
      <c r="V192" s="55">
        <v>115900</v>
      </c>
      <c r="W192" s="55">
        <v>106082</v>
      </c>
      <c r="X192" s="55">
        <v>98436</v>
      </c>
      <c r="Y192" s="55">
        <v>111363</v>
      </c>
      <c r="Z192" s="55">
        <v>127328</v>
      </c>
      <c r="AA192" s="346">
        <f>78913+3176</f>
        <v>82089</v>
      </c>
      <c r="AB192" s="55">
        <v>68357</v>
      </c>
      <c r="AC192" s="55">
        <v>53091</v>
      </c>
      <c r="AD192" s="55">
        <v>64616</v>
      </c>
      <c r="AE192" s="55">
        <v>47534</v>
      </c>
      <c r="AF192" s="55">
        <v>45668</v>
      </c>
      <c r="AG192" s="55">
        <v>50025</v>
      </c>
      <c r="AH192" s="55">
        <v>64961</v>
      </c>
    </row>
    <row r="193" spans="2:34" ht="15.75" thickBot="1">
      <c r="B193" s="106" t="s">
        <v>1774</v>
      </c>
      <c r="C193" s="346">
        <f>888+3570+1316+2129</f>
        <v>7903</v>
      </c>
      <c r="D193" s="55">
        <v>4933</v>
      </c>
      <c r="E193" s="55">
        <v>3728</v>
      </c>
      <c r="F193" s="55">
        <v>7330</v>
      </c>
      <c r="G193" s="55">
        <v>5453</v>
      </c>
      <c r="H193" s="55">
        <v>4861</v>
      </c>
      <c r="I193" s="55">
        <v>4998</v>
      </c>
      <c r="J193" s="55">
        <v>6297</v>
      </c>
      <c r="K193" s="346">
        <f>123+136+6+92</f>
        <v>357</v>
      </c>
      <c r="L193" s="55" t="s">
        <v>79</v>
      </c>
      <c r="M193" s="55" t="s">
        <v>79</v>
      </c>
      <c r="N193" s="55" t="s">
        <v>79</v>
      </c>
      <c r="O193" s="55" t="s">
        <v>79</v>
      </c>
      <c r="P193" s="55" t="s">
        <v>79</v>
      </c>
      <c r="Q193" s="55" t="s">
        <v>79</v>
      </c>
      <c r="R193" s="55" t="s">
        <v>79</v>
      </c>
      <c r="S193" s="346">
        <f>2425+15018+4286+24017+1213+11012+14169+1991</f>
        <v>74131</v>
      </c>
      <c r="T193" s="55">
        <v>62465</v>
      </c>
      <c r="U193" s="55">
        <v>41170</v>
      </c>
      <c r="V193" s="55">
        <v>37663</v>
      </c>
      <c r="W193" s="55">
        <v>36402</v>
      </c>
      <c r="X193" s="55">
        <v>44491</v>
      </c>
      <c r="Y193" s="55">
        <v>31816</v>
      </c>
      <c r="Z193" s="55">
        <v>31100</v>
      </c>
      <c r="AA193" s="346">
        <f>7007+428+1623+62+3974+580+6933+173</f>
        <v>20780</v>
      </c>
      <c r="AB193" s="55">
        <v>16597</v>
      </c>
      <c r="AC193" s="55">
        <v>16943</v>
      </c>
      <c r="AD193" s="55">
        <v>7998</v>
      </c>
      <c r="AE193" s="55">
        <v>8174</v>
      </c>
      <c r="AF193" s="55">
        <v>10531</v>
      </c>
      <c r="AG193" s="55">
        <v>10057</v>
      </c>
      <c r="AH193" s="55">
        <v>12211</v>
      </c>
    </row>
    <row r="194" spans="2:34" ht="23.25" thickBot="1">
      <c r="B194" s="106" t="s">
        <v>1775</v>
      </c>
      <c r="C194" s="346" t="s">
        <v>79</v>
      </c>
      <c r="D194" s="55" t="s">
        <v>79</v>
      </c>
      <c r="E194" s="55" t="s">
        <v>79</v>
      </c>
      <c r="F194" s="55" t="s">
        <v>79</v>
      </c>
      <c r="G194" s="55" t="s">
        <v>79</v>
      </c>
      <c r="H194" s="55" t="s">
        <v>79</v>
      </c>
      <c r="I194" s="55" t="s">
        <v>79</v>
      </c>
      <c r="J194" s="55" t="s">
        <v>79</v>
      </c>
      <c r="K194" s="346" t="s">
        <v>79</v>
      </c>
      <c r="L194" s="55" t="s">
        <v>79</v>
      </c>
      <c r="M194" s="55" t="s">
        <v>79</v>
      </c>
      <c r="N194" s="55" t="s">
        <v>79</v>
      </c>
      <c r="O194" s="55" t="s">
        <v>79</v>
      </c>
      <c r="P194" s="55" t="s">
        <v>79</v>
      </c>
      <c r="Q194" s="55" t="s">
        <v>79</v>
      </c>
      <c r="R194" s="55" t="s">
        <v>79</v>
      </c>
      <c r="S194" s="346">
        <f>13875+763</f>
        <v>14638</v>
      </c>
      <c r="T194" s="55">
        <v>11259</v>
      </c>
      <c r="U194" s="55">
        <v>10139</v>
      </c>
      <c r="V194" s="55">
        <v>15810</v>
      </c>
      <c r="W194" s="55">
        <v>9326</v>
      </c>
      <c r="X194" s="55">
        <v>14727</v>
      </c>
      <c r="Y194" s="55">
        <v>15558</v>
      </c>
      <c r="Z194" s="55">
        <v>13327</v>
      </c>
      <c r="AA194" s="346">
        <f>44604+3328</f>
        <v>47932</v>
      </c>
      <c r="AB194" s="55">
        <v>38432</v>
      </c>
      <c r="AC194" s="55">
        <v>31481</v>
      </c>
      <c r="AD194" s="55">
        <v>47211</v>
      </c>
      <c r="AE194" s="55">
        <v>37885</v>
      </c>
      <c r="AF194" s="55">
        <v>33907</v>
      </c>
      <c r="AG194" s="55">
        <v>33176</v>
      </c>
      <c r="AH194" s="55">
        <v>35792</v>
      </c>
    </row>
    <row r="195" spans="2:34">
      <c r="B195" s="13" t="s">
        <v>2073</v>
      </c>
    </row>
    <row r="196" spans="2:34">
      <c r="B196" s="1072" t="s">
        <v>1739</v>
      </c>
    </row>
    <row r="197" spans="2:34">
      <c r="B197" s="115"/>
    </row>
    <row r="198" spans="2:34">
      <c r="B198" s="115"/>
    </row>
    <row r="199" spans="2:34" ht="15.75">
      <c r="B199" s="1046" t="s">
        <v>1776</v>
      </c>
    </row>
    <row r="200" spans="2:34">
      <c r="B200" s="116" t="s">
        <v>1777</v>
      </c>
    </row>
    <row r="201" spans="2:34">
      <c r="B201" s="107" t="s">
        <v>1778</v>
      </c>
      <c r="C201" s="107"/>
      <c r="D201" s="107"/>
      <c r="E201" s="107"/>
      <c r="F201" s="107"/>
      <c r="G201" s="1775" t="s">
        <v>1779</v>
      </c>
      <c r="H201" s="1775"/>
      <c r="I201" s="1775"/>
      <c r="J201" s="1775"/>
      <c r="K201" s="372"/>
      <c r="L201" s="372"/>
      <c r="M201" s="372"/>
      <c r="N201" s="372"/>
      <c r="O201" s="1750" t="s">
        <v>1780</v>
      </c>
      <c r="P201" s="1750"/>
      <c r="Q201" s="1750"/>
      <c r="R201" s="1750"/>
      <c r="S201" s="371"/>
      <c r="T201" s="371"/>
      <c r="U201" s="371"/>
      <c r="V201" s="371"/>
      <c r="W201" s="1750" t="s">
        <v>1781</v>
      </c>
      <c r="X201" s="1750"/>
      <c r="Y201" s="1750"/>
      <c r="Z201" s="1750"/>
    </row>
    <row r="202" spans="2:34">
      <c r="B202" s="136"/>
      <c r="C202" s="159">
        <v>2021</v>
      </c>
      <c r="D202" s="159">
        <v>2020</v>
      </c>
      <c r="E202" s="159">
        <v>2019</v>
      </c>
      <c r="F202" s="159">
        <v>2018</v>
      </c>
      <c r="G202" s="159">
        <v>2015</v>
      </c>
      <c r="H202" s="370">
        <v>2014</v>
      </c>
      <c r="I202" s="370">
        <v>2013</v>
      </c>
      <c r="J202" s="370">
        <v>2012</v>
      </c>
      <c r="K202" s="159">
        <v>2021</v>
      </c>
      <c r="L202" s="159">
        <v>2020</v>
      </c>
      <c r="M202" s="159">
        <v>2019</v>
      </c>
      <c r="N202" s="159">
        <v>2018</v>
      </c>
      <c r="O202" s="159">
        <v>2015</v>
      </c>
      <c r="P202" s="370">
        <v>2014</v>
      </c>
      <c r="Q202" s="370">
        <v>2013</v>
      </c>
      <c r="R202" s="370">
        <v>2012</v>
      </c>
      <c r="S202" s="159">
        <v>2021</v>
      </c>
      <c r="T202" s="159">
        <v>2020</v>
      </c>
      <c r="U202" s="159">
        <v>2019</v>
      </c>
      <c r="V202" s="159">
        <v>2018</v>
      </c>
      <c r="W202" s="159">
        <v>2015</v>
      </c>
      <c r="X202" s="370">
        <v>2014</v>
      </c>
      <c r="Y202" s="370">
        <v>2013</v>
      </c>
      <c r="Z202" s="370">
        <v>2012</v>
      </c>
    </row>
    <row r="203" spans="2:34" ht="15.75" thickBot="1">
      <c r="B203" s="106" t="s">
        <v>1782</v>
      </c>
      <c r="C203" s="346">
        <f>6335+376</f>
        <v>6711</v>
      </c>
      <c r="D203" s="55">
        <v>4885</v>
      </c>
      <c r="E203" s="55">
        <v>4562</v>
      </c>
      <c r="F203" s="55">
        <v>5128</v>
      </c>
      <c r="G203" s="55">
        <v>5195</v>
      </c>
      <c r="H203" s="55">
        <v>5362</v>
      </c>
      <c r="I203" s="55">
        <v>2511</v>
      </c>
      <c r="J203" s="55">
        <v>2365</v>
      </c>
      <c r="K203" s="346">
        <f>5985+507</f>
        <v>6492</v>
      </c>
      <c r="L203" s="55">
        <v>3924</v>
      </c>
      <c r="M203" s="55">
        <v>3955</v>
      </c>
      <c r="N203" s="55">
        <v>3521</v>
      </c>
      <c r="O203" s="55">
        <v>4419</v>
      </c>
      <c r="P203" s="55">
        <v>3870</v>
      </c>
      <c r="Q203" s="55">
        <v>5898</v>
      </c>
      <c r="R203" s="55">
        <v>5535</v>
      </c>
      <c r="S203" s="346">
        <f>580+35</f>
        <v>615</v>
      </c>
      <c r="T203" s="55">
        <v>374</v>
      </c>
      <c r="U203" s="55">
        <v>397</v>
      </c>
      <c r="V203" s="55">
        <v>162</v>
      </c>
      <c r="W203" s="55">
        <v>419</v>
      </c>
      <c r="X203" s="55">
        <v>398</v>
      </c>
      <c r="Y203" s="55">
        <v>382</v>
      </c>
      <c r="Z203" s="55">
        <v>363</v>
      </c>
    </row>
    <row r="204" spans="2:34" ht="15.75" thickBot="1">
      <c r="B204" s="106" t="s">
        <v>2074</v>
      </c>
      <c r="C204" s="346">
        <f>2601+164</f>
        <v>2765</v>
      </c>
      <c r="D204" s="167">
        <v>1352</v>
      </c>
      <c r="E204" s="167">
        <v>1248</v>
      </c>
      <c r="F204" s="167">
        <v>1673</v>
      </c>
      <c r="G204" s="167" t="s">
        <v>79</v>
      </c>
      <c r="H204" s="167" t="s">
        <v>79</v>
      </c>
      <c r="I204" s="55" t="s">
        <v>79</v>
      </c>
      <c r="J204" s="55" t="s">
        <v>79</v>
      </c>
      <c r="K204" s="346">
        <f>3419+345</f>
        <v>3764</v>
      </c>
      <c r="L204" s="167">
        <v>2547</v>
      </c>
      <c r="M204" s="167">
        <v>2366</v>
      </c>
      <c r="N204" s="167">
        <v>2483</v>
      </c>
      <c r="O204" s="167" t="s">
        <v>79</v>
      </c>
      <c r="P204" s="167" t="s">
        <v>79</v>
      </c>
      <c r="Q204" s="167" t="s">
        <v>79</v>
      </c>
      <c r="R204" s="55" t="s">
        <v>79</v>
      </c>
      <c r="S204" s="346">
        <f>180+31</f>
        <v>211</v>
      </c>
      <c r="T204" s="55">
        <v>144</v>
      </c>
      <c r="U204" s="55">
        <v>152</v>
      </c>
      <c r="V204" s="55">
        <v>193</v>
      </c>
      <c r="W204" s="167" t="s">
        <v>79</v>
      </c>
      <c r="X204" s="167" t="s">
        <v>79</v>
      </c>
      <c r="Y204" s="167"/>
      <c r="Z204" s="167"/>
    </row>
    <row r="205" spans="2:34" ht="15.75" thickBot="1">
      <c r="B205" s="106" t="s">
        <v>1783</v>
      </c>
      <c r="C205" s="346">
        <f>71091+5502</f>
        <v>76593</v>
      </c>
      <c r="D205" s="265">
        <v>64401</v>
      </c>
      <c r="E205" s="265">
        <v>52825</v>
      </c>
      <c r="F205" s="265">
        <v>69491</v>
      </c>
      <c r="G205" s="265">
        <v>57666</v>
      </c>
      <c r="H205" s="265">
        <v>62508</v>
      </c>
      <c r="I205" s="55">
        <v>62721</v>
      </c>
      <c r="J205" s="55">
        <v>56936</v>
      </c>
      <c r="K205" s="346">
        <f>55900+4856</f>
        <v>60756</v>
      </c>
      <c r="L205" s="265">
        <v>51708</v>
      </c>
      <c r="M205" s="265">
        <v>52653</v>
      </c>
      <c r="N205" s="265">
        <v>63028</v>
      </c>
      <c r="O205" s="265">
        <v>62449</v>
      </c>
      <c r="P205" s="265">
        <v>60111</v>
      </c>
      <c r="Q205" s="265">
        <v>72430</v>
      </c>
      <c r="R205" s="55">
        <v>65596</v>
      </c>
      <c r="S205" s="346">
        <f>5331+231</f>
        <v>5562</v>
      </c>
      <c r="T205" s="55">
        <v>5213</v>
      </c>
      <c r="U205" s="55">
        <v>6289</v>
      </c>
      <c r="V205" s="55">
        <v>14100</v>
      </c>
      <c r="W205" s="265">
        <v>4271</v>
      </c>
      <c r="X205" s="265">
        <v>5823</v>
      </c>
      <c r="Y205" s="265">
        <v>7190</v>
      </c>
      <c r="Z205" s="55">
        <v>10001</v>
      </c>
    </row>
    <row r="206" spans="2:34">
      <c r="B206" s="13" t="s">
        <v>2073</v>
      </c>
    </row>
    <row r="207" spans="2:34">
      <c r="B207" s="1072" t="s">
        <v>1739</v>
      </c>
    </row>
    <row r="210" spans="2:51" ht="15.75">
      <c r="B210" s="1046" t="s">
        <v>1784</v>
      </c>
    </row>
    <row r="212" spans="2:51">
      <c r="B212" s="114" t="s">
        <v>1785</v>
      </c>
      <c r="F212" s="114" t="s">
        <v>1786</v>
      </c>
      <c r="J212" s="114" t="s">
        <v>1787</v>
      </c>
      <c r="N212" s="114" t="s">
        <v>1788</v>
      </c>
      <c r="R212" s="1373" t="s">
        <v>1785</v>
      </c>
      <c r="S212" s="1373"/>
      <c r="T212" s="1373"/>
      <c r="U212" s="1373"/>
      <c r="AC212" s="1373" t="s">
        <v>1786</v>
      </c>
      <c r="AD212" s="1373"/>
      <c r="AE212" s="1373"/>
      <c r="AF212" s="1373"/>
      <c r="AN212" s="1373" t="s">
        <v>1787</v>
      </c>
      <c r="AO212" s="1373"/>
      <c r="AP212" s="1373"/>
      <c r="AQ212" s="1373"/>
      <c r="AY212" s="1373" t="s">
        <v>1788</v>
      </c>
    </row>
    <row r="213" spans="2:51">
      <c r="B213" s="114" t="s">
        <v>1789</v>
      </c>
      <c r="F213" s="114" t="s">
        <v>1790</v>
      </c>
      <c r="J213" s="114" t="s">
        <v>1791</v>
      </c>
      <c r="N213" s="114" t="s">
        <v>1792</v>
      </c>
      <c r="R213" s="1373" t="s">
        <v>1789</v>
      </c>
      <c r="S213" s="1373"/>
      <c r="T213" s="1373"/>
      <c r="U213" s="1373"/>
      <c r="AC213" s="1373" t="s">
        <v>1790</v>
      </c>
      <c r="AD213" s="1373"/>
      <c r="AE213" s="1373"/>
      <c r="AF213" s="1373"/>
      <c r="AN213" s="1373" t="s">
        <v>1791</v>
      </c>
      <c r="AO213" s="1373"/>
      <c r="AP213" s="1373"/>
      <c r="AQ213" s="1373"/>
      <c r="AY213" s="1373" t="s">
        <v>1792</v>
      </c>
    </row>
    <row r="215" spans="2:51">
      <c r="B215" s="445"/>
      <c r="C215" s="445"/>
      <c r="D215" s="445"/>
      <c r="F215" s="445"/>
      <c r="G215" s="224"/>
      <c r="H215" s="729"/>
      <c r="J215" s="445"/>
      <c r="K215" s="224"/>
      <c r="L215" s="729"/>
      <c r="N215" s="445"/>
      <c r="O215" s="224"/>
      <c r="P215" s="729"/>
    </row>
    <row r="216" spans="2:51">
      <c r="B216" s="445" t="s">
        <v>1793</v>
      </c>
      <c r="C216" s="1746" t="s">
        <v>917</v>
      </c>
      <c r="D216" s="1746"/>
      <c r="F216" s="445" t="s">
        <v>1794</v>
      </c>
      <c r="G216" s="1746" t="s">
        <v>917</v>
      </c>
      <c r="H216" s="1746"/>
      <c r="J216" s="445" t="s">
        <v>1795</v>
      </c>
      <c r="K216" s="1746" t="s">
        <v>917</v>
      </c>
      <c r="L216" s="1746"/>
      <c r="N216" s="445" t="s">
        <v>263</v>
      </c>
      <c r="O216" s="1746" t="s">
        <v>761</v>
      </c>
      <c r="P216" s="1746"/>
    </row>
    <row r="217" spans="2:51">
      <c r="B217" s="228"/>
      <c r="C217" s="228" t="s">
        <v>1796</v>
      </c>
      <c r="D217" s="228" t="s">
        <v>918</v>
      </c>
      <c r="E217" s="671"/>
      <c r="F217" s="228"/>
      <c r="G217" s="228" t="s">
        <v>1796</v>
      </c>
      <c r="H217" s="228" t="s">
        <v>918</v>
      </c>
      <c r="I217" s="671"/>
      <c r="J217" s="228"/>
      <c r="K217" s="228" t="s">
        <v>1796</v>
      </c>
      <c r="L217" s="228" t="s">
        <v>918</v>
      </c>
      <c r="M217" s="671"/>
      <c r="N217" s="228"/>
      <c r="O217" s="228" t="s">
        <v>1796</v>
      </c>
      <c r="P217" s="228" t="s">
        <v>918</v>
      </c>
      <c r="Q217" s="671"/>
      <c r="R217" s="671"/>
    </row>
    <row r="218" spans="2:51">
      <c r="B218" s="446" t="s">
        <v>4</v>
      </c>
      <c r="C218" s="447">
        <v>8077.6227544164612</v>
      </c>
      <c r="D218" s="448">
        <v>100</v>
      </c>
      <c r="F218" s="446" t="s">
        <v>4</v>
      </c>
      <c r="G218" s="1185">
        <v>20073.370187052002</v>
      </c>
      <c r="H218" s="446">
        <v>100</v>
      </c>
      <c r="J218" s="446" t="s">
        <v>4</v>
      </c>
      <c r="K218" s="1185">
        <v>136726.10952273</v>
      </c>
      <c r="L218" s="446">
        <v>99.999999999999972</v>
      </c>
      <c r="N218" s="446" t="s">
        <v>4</v>
      </c>
      <c r="O218" s="1185">
        <v>119449</v>
      </c>
      <c r="P218" s="446">
        <v>100</v>
      </c>
    </row>
    <row r="219" spans="2:51">
      <c r="B219" s="444" t="s">
        <v>1797</v>
      </c>
      <c r="C219" s="449">
        <v>3062.2064397624495</v>
      </c>
      <c r="D219" s="450">
        <f>C219/$C$218*100</f>
        <v>37.909748113554578</v>
      </c>
      <c r="E219" s="184"/>
      <c r="F219" s="444" t="s">
        <v>1798</v>
      </c>
      <c r="G219" s="449">
        <v>5190.1329109500002</v>
      </c>
      <c r="H219" s="450">
        <v>25.855812265634448</v>
      </c>
      <c r="I219" s="184"/>
      <c r="J219" s="444" t="s">
        <v>1797</v>
      </c>
      <c r="K219" s="449">
        <v>18598.279780781999</v>
      </c>
      <c r="L219" s="450">
        <f>K219/$K$218*100</f>
        <v>13.602580988885766</v>
      </c>
      <c r="N219" s="1186" t="s">
        <v>1799</v>
      </c>
      <c r="O219" s="1187">
        <v>18325.519579457999</v>
      </c>
      <c r="P219" s="1188">
        <f>O219/$O$218*100</f>
        <v>15.341710336175272</v>
      </c>
    </row>
    <row r="220" spans="2:51">
      <c r="B220" s="444" t="s">
        <v>1798</v>
      </c>
      <c r="C220" s="449">
        <v>1044.6928106208356</v>
      </c>
      <c r="D220" s="450">
        <f t="shared" ref="D220:D233" si="0">C220/$C$218*100</f>
        <v>12.933171582563041</v>
      </c>
      <c r="F220" s="444" t="s">
        <v>1797</v>
      </c>
      <c r="G220" s="449">
        <v>2871.2665109700001</v>
      </c>
      <c r="H220" s="450">
        <v>14.303858715374378</v>
      </c>
      <c r="J220" s="444" t="s">
        <v>1799</v>
      </c>
      <c r="K220" s="449">
        <v>10795.476454776001</v>
      </c>
      <c r="L220" s="450">
        <f t="shared" ref="L220:L239" si="1">K220/$K$218*100</f>
        <v>7.8956948986991478</v>
      </c>
      <c r="N220" s="1186" t="s">
        <v>1800</v>
      </c>
      <c r="O220" s="1187">
        <v>15739.558620317999</v>
      </c>
      <c r="P220" s="1188">
        <f t="shared" ref="P220:P233" si="2">O220/$O$218*100</f>
        <v>13.176802334316736</v>
      </c>
    </row>
    <row r="221" spans="2:51">
      <c r="B221" s="444" t="s">
        <v>1801</v>
      </c>
      <c r="C221" s="449">
        <v>513.29432221041066</v>
      </c>
      <c r="D221" s="450">
        <f t="shared" si="0"/>
        <v>6.3545220891847869</v>
      </c>
      <c r="F221" s="444" t="s">
        <v>1802</v>
      </c>
      <c r="G221" s="449">
        <v>1231.467793218</v>
      </c>
      <c r="H221" s="450">
        <v>6.1348332728519015</v>
      </c>
      <c r="J221" s="444" t="s">
        <v>1798</v>
      </c>
      <c r="K221" s="449">
        <v>10355.579809614001</v>
      </c>
      <c r="L221" s="450">
        <f t="shared" si="1"/>
        <v>7.5739592428704636</v>
      </c>
      <c r="N221" s="1186" t="s">
        <v>1801</v>
      </c>
      <c r="O221" s="1187">
        <v>14967.817219836001</v>
      </c>
      <c r="P221" s="1188">
        <f t="shared" si="2"/>
        <v>12.5307178962034</v>
      </c>
    </row>
    <row r="222" spans="2:51">
      <c r="B222" s="444" t="s">
        <v>1803</v>
      </c>
      <c r="C222" s="449">
        <v>309.01032507024718</v>
      </c>
      <c r="D222" s="450">
        <f t="shared" si="0"/>
        <v>3.8255107284045291</v>
      </c>
      <c r="F222" s="444" t="s">
        <v>1799</v>
      </c>
      <c r="G222" s="449">
        <v>1208.8052245619999</v>
      </c>
      <c r="H222" s="450">
        <v>6.0219345994113143</v>
      </c>
      <c r="J222" s="444" t="s">
        <v>1800</v>
      </c>
      <c r="K222" s="449">
        <v>8906.3894818080007</v>
      </c>
      <c r="L222" s="450">
        <f t="shared" si="1"/>
        <v>6.5140370869159856</v>
      </c>
      <c r="N222" s="1186" t="s">
        <v>1804</v>
      </c>
      <c r="O222" s="1187">
        <v>12461.579939718</v>
      </c>
      <c r="P222" s="1188">
        <f t="shared" si="2"/>
        <v>10.432552754496061</v>
      </c>
    </row>
    <row r="223" spans="2:51">
      <c r="B223" s="444" t="s">
        <v>1805</v>
      </c>
      <c r="C223" s="449">
        <v>255.39311794020432</v>
      </c>
      <c r="D223" s="450">
        <f t="shared" si="0"/>
        <v>3.1617361407546229</v>
      </c>
      <c r="F223" s="444" t="s">
        <v>1801</v>
      </c>
      <c r="G223" s="449">
        <v>831.63533193000001</v>
      </c>
      <c r="H223" s="450">
        <v>4.1429781057215429</v>
      </c>
      <c r="J223" s="444" t="s">
        <v>1802</v>
      </c>
      <c r="K223" s="449">
        <v>8264.5531623719999</v>
      </c>
      <c r="L223" s="450">
        <f t="shared" si="1"/>
        <v>6.0446049340693495</v>
      </c>
      <c r="N223" s="1186" t="s">
        <v>1806</v>
      </c>
      <c r="O223" s="1187">
        <v>9458.7895927980007</v>
      </c>
      <c r="P223" s="1188">
        <f t="shared" si="2"/>
        <v>7.9186846208825532</v>
      </c>
    </row>
    <row r="224" spans="2:51">
      <c r="B224" s="444" t="s">
        <v>1804</v>
      </c>
      <c r="C224" s="449">
        <v>221.06440337017682</v>
      </c>
      <c r="D224" s="450">
        <f t="shared" si="0"/>
        <v>2.736750775459392</v>
      </c>
      <c r="F224" s="444" t="s">
        <v>1807</v>
      </c>
      <c r="G224" s="449">
        <v>732.89128278600003</v>
      </c>
      <c r="H224" s="450">
        <v>3.6510624571589858</v>
      </c>
      <c r="J224" s="444" t="s">
        <v>1808</v>
      </c>
      <c r="K224" s="449">
        <v>7927.4474536139996</v>
      </c>
      <c r="L224" s="450">
        <f t="shared" si="1"/>
        <v>5.798049459087478</v>
      </c>
      <c r="N224" s="1186" t="s">
        <v>1809</v>
      </c>
      <c r="O224" s="1187">
        <v>7997.4586032119996</v>
      </c>
      <c r="P224" s="1188">
        <f t="shared" si="2"/>
        <v>6.6952913822736067</v>
      </c>
    </row>
    <row r="225" spans="2:16">
      <c r="B225" s="444" t="s">
        <v>1809</v>
      </c>
      <c r="C225" s="449">
        <v>212.18912755016973</v>
      </c>
      <c r="D225" s="450">
        <f t="shared" si="0"/>
        <v>2.6268759262637609</v>
      </c>
      <c r="F225" s="444" t="s">
        <v>1810</v>
      </c>
      <c r="G225" s="449">
        <v>696.06460872000002</v>
      </c>
      <c r="H225" s="450">
        <v>3.4676021128180317</v>
      </c>
      <c r="J225" s="444" t="s">
        <v>1803</v>
      </c>
      <c r="K225" s="449">
        <v>6365.3489712540004</v>
      </c>
      <c r="L225" s="450">
        <f t="shared" si="1"/>
        <v>4.6555474981870928</v>
      </c>
      <c r="N225" s="1186" t="s">
        <v>1811</v>
      </c>
      <c r="O225" s="1187">
        <v>4512.6839836259996</v>
      </c>
      <c r="P225" s="1188">
        <f t="shared" si="2"/>
        <v>3.777916921553131</v>
      </c>
    </row>
    <row r="226" spans="2:16">
      <c r="B226" s="444" t="s">
        <v>1800</v>
      </c>
      <c r="C226" s="449">
        <v>195.02275898015603</v>
      </c>
      <c r="D226" s="450">
        <f t="shared" si="0"/>
        <v>2.4143583441492962</v>
      </c>
      <c r="F226" s="444" t="s">
        <v>1812</v>
      </c>
      <c r="G226" s="449">
        <v>649.52540523000005</v>
      </c>
      <c r="H226" s="450">
        <v>3.235756622716826</v>
      </c>
      <c r="J226" s="444" t="s">
        <v>1805</v>
      </c>
      <c r="K226" s="449">
        <v>5868.3912157260002</v>
      </c>
      <c r="L226" s="450">
        <f t="shared" si="1"/>
        <v>4.2920779624395085</v>
      </c>
      <c r="N226" s="1186" t="s">
        <v>1798</v>
      </c>
      <c r="O226" s="1187">
        <v>3980.5183089359998</v>
      </c>
      <c r="P226" s="1188">
        <f t="shared" si="2"/>
        <v>3.3323998601377989</v>
      </c>
    </row>
    <row r="227" spans="2:16">
      <c r="B227" s="444" t="s">
        <v>1802</v>
      </c>
      <c r="C227" s="449">
        <v>158.00147726012639</v>
      </c>
      <c r="D227" s="450">
        <f t="shared" si="0"/>
        <v>1.9560393207734128</v>
      </c>
      <c r="F227" s="444" t="s">
        <v>1809</v>
      </c>
      <c r="G227" s="449">
        <v>579.51425563199996</v>
      </c>
      <c r="H227" s="450">
        <v>2.8869803636950122</v>
      </c>
      <c r="J227" s="444" t="s">
        <v>1801</v>
      </c>
      <c r="K227" s="449">
        <v>5566.0887374040003</v>
      </c>
      <c r="L227" s="450">
        <f t="shared" si="1"/>
        <v>4.0709771943585267</v>
      </c>
      <c r="N227" s="1186" t="s">
        <v>1810</v>
      </c>
      <c r="O227" s="1187">
        <v>3231.4394771100001</v>
      </c>
      <c r="P227" s="1188">
        <f t="shared" si="2"/>
        <v>2.7052880117121116</v>
      </c>
    </row>
    <row r="228" spans="2:16">
      <c r="B228" s="444" t="s">
        <v>1812</v>
      </c>
      <c r="C228" s="449">
        <v>149.23130850011938</v>
      </c>
      <c r="D228" s="450">
        <f t="shared" si="0"/>
        <v>1.8474656843627264</v>
      </c>
      <c r="F228" s="444" t="s">
        <v>1811</v>
      </c>
      <c r="G228" s="449">
        <v>479.96082903600001</v>
      </c>
      <c r="H228" s="450">
        <v>2.3910326196524334</v>
      </c>
      <c r="J228" s="444" t="s">
        <v>1809</v>
      </c>
      <c r="K228" s="449">
        <v>5618.6982717840001</v>
      </c>
      <c r="L228" s="450">
        <f t="shared" si="1"/>
        <v>4.1094552396738244</v>
      </c>
      <c r="N228" s="1186" t="s">
        <v>1805</v>
      </c>
      <c r="O228" s="1187">
        <v>3121.768832364</v>
      </c>
      <c r="P228" s="1188">
        <f t="shared" si="2"/>
        <v>2.6134742294736664</v>
      </c>
    </row>
    <row r="229" spans="2:16">
      <c r="B229" s="444" t="s">
        <v>1811</v>
      </c>
      <c r="C229" s="449">
        <v>138.22670894011057</v>
      </c>
      <c r="D229" s="450">
        <f t="shared" si="0"/>
        <v>1.7112300628861969</v>
      </c>
      <c r="F229" s="444" t="s">
        <v>1800</v>
      </c>
      <c r="G229" s="449">
        <v>469.43892216</v>
      </c>
      <c r="H229" s="450">
        <v>2.3386153784121606</v>
      </c>
      <c r="J229" s="444" t="s">
        <v>1804</v>
      </c>
      <c r="K229" s="449">
        <v>5332.9880312280002</v>
      </c>
      <c r="L229" s="450">
        <f t="shared" si="1"/>
        <v>3.9004898551153606</v>
      </c>
      <c r="N229" s="1186" t="s">
        <v>1813</v>
      </c>
      <c r="O229" s="1187">
        <v>2969.2011826620001</v>
      </c>
      <c r="P229" s="1188">
        <f t="shared" si="2"/>
        <v>2.4857480453264573</v>
      </c>
    </row>
    <row r="230" spans="2:16">
      <c r="B230" s="444" t="s">
        <v>1813</v>
      </c>
      <c r="C230" s="449">
        <v>136.49030575010917</v>
      </c>
      <c r="D230" s="450">
        <f t="shared" si="0"/>
        <v>1.689733599845112</v>
      </c>
      <c r="F230" s="444" t="s">
        <v>1814</v>
      </c>
      <c r="G230" s="7">
        <v>5132.6671118579998</v>
      </c>
      <c r="H230" s="450">
        <v>25.56953348655296</v>
      </c>
      <c r="J230" s="444" t="s">
        <v>1815</v>
      </c>
      <c r="K230" s="449">
        <v>5333.3927199540003</v>
      </c>
      <c r="L230" s="450">
        <f t="shared" si="1"/>
        <v>3.9007858400793247</v>
      </c>
      <c r="N230" s="1186" t="s">
        <v>1802</v>
      </c>
      <c r="O230" s="1187">
        <v>2139.9939830879998</v>
      </c>
      <c r="P230" s="1188">
        <f t="shared" si="2"/>
        <v>1.7915545405051529</v>
      </c>
    </row>
    <row r="231" spans="2:16">
      <c r="B231" s="444" t="s">
        <v>1799</v>
      </c>
      <c r="C231" s="449">
        <v>129.77975786010381</v>
      </c>
      <c r="D231" s="450">
        <f t="shared" si="0"/>
        <v>1.6066578225523889</v>
      </c>
      <c r="F231" s="444"/>
      <c r="G231" s="449"/>
      <c r="H231" s="450"/>
      <c r="J231" s="444" t="s">
        <v>1674</v>
      </c>
      <c r="K231" s="449">
        <v>3059.0420798340001</v>
      </c>
      <c r="L231" s="450">
        <f t="shared" si="1"/>
        <v>2.2373503426025962</v>
      </c>
      <c r="N231" s="1186" t="s">
        <v>1816</v>
      </c>
      <c r="O231" s="1187">
        <v>1679.0535241739999</v>
      </c>
      <c r="P231" s="1188">
        <f t="shared" si="2"/>
        <v>1.4056656181081464</v>
      </c>
    </row>
    <row r="232" spans="2:16">
      <c r="B232" s="444" t="s">
        <v>1815</v>
      </c>
      <c r="C232" s="449">
        <v>126.59383597010127</v>
      </c>
      <c r="D232" s="450">
        <f t="shared" si="0"/>
        <v>1.5672164920166116</v>
      </c>
      <c r="H232" s="450"/>
      <c r="J232" s="444" t="s">
        <v>1817</v>
      </c>
      <c r="K232" s="449">
        <v>3028.2857366580001</v>
      </c>
      <c r="L232" s="450">
        <f t="shared" si="1"/>
        <v>2.2148554853413449</v>
      </c>
      <c r="N232" s="1186" t="s">
        <v>1818</v>
      </c>
      <c r="O232" s="1187">
        <v>1623.6111687120001</v>
      </c>
      <c r="P232" s="1188">
        <f t="shared" si="2"/>
        <v>1.3592505326222908</v>
      </c>
    </row>
    <row r="233" spans="2:16">
      <c r="B233" s="444" t="s">
        <v>1814</v>
      </c>
      <c r="C233" s="7">
        <v>1426.4260546311409</v>
      </c>
      <c r="D233" s="450">
        <f t="shared" si="0"/>
        <v>17.658983317229549</v>
      </c>
      <c r="F233" s="444"/>
      <c r="H233" s="450"/>
      <c r="J233" s="444" t="s">
        <v>1811</v>
      </c>
      <c r="K233" s="449">
        <v>2934.8026409519998</v>
      </c>
      <c r="L233" s="450">
        <f t="shared" si="1"/>
        <v>2.1464829586656999</v>
      </c>
      <c r="N233" s="1186" t="s">
        <v>1814</v>
      </c>
      <c r="O233" s="1187">
        <v>17239.739727600001</v>
      </c>
      <c r="P233" s="1188">
        <f t="shared" si="2"/>
        <v>14.432720012390227</v>
      </c>
    </row>
    <row r="234" spans="2:16">
      <c r="F234" s="444"/>
      <c r="H234" s="450"/>
      <c r="J234" s="444" t="s">
        <v>1806</v>
      </c>
      <c r="K234" s="449">
        <v>2915.3775821039999</v>
      </c>
      <c r="L234" s="450">
        <f t="shared" si="1"/>
        <v>2.1322756803954359</v>
      </c>
      <c r="O234" s="7"/>
    </row>
    <row r="235" spans="2:16">
      <c r="C235" s="449">
        <v>0</v>
      </c>
      <c r="F235" s="444"/>
      <c r="H235" s="450"/>
      <c r="J235" s="444" t="s">
        <v>1819</v>
      </c>
      <c r="K235" s="449">
        <v>2719.50823872</v>
      </c>
      <c r="L235" s="450">
        <f t="shared" si="1"/>
        <v>1.9890189578369422</v>
      </c>
    </row>
    <row r="236" spans="2:16">
      <c r="J236" s="444" t="s">
        <v>1810</v>
      </c>
      <c r="K236" s="449">
        <v>2568.154655196</v>
      </c>
      <c r="L236" s="450">
        <f t="shared" si="1"/>
        <v>1.8783205813144694</v>
      </c>
    </row>
    <row r="237" spans="2:16">
      <c r="F237" s="444"/>
      <c r="J237" s="444" t="s">
        <v>1813</v>
      </c>
      <c r="K237" s="449">
        <v>2133.1142747459999</v>
      </c>
      <c r="L237" s="450">
        <f t="shared" si="1"/>
        <v>1.5601367450533512</v>
      </c>
    </row>
    <row r="238" spans="2:16">
      <c r="J238" s="444" t="s">
        <v>1820</v>
      </c>
      <c r="K238" s="449">
        <v>1888.6822842419999</v>
      </c>
      <c r="L238" s="450">
        <f t="shared" si="1"/>
        <v>1.3813618268191976</v>
      </c>
    </row>
    <row r="239" spans="2:16">
      <c r="B239" s="282" t="s">
        <v>1692</v>
      </c>
      <c r="J239" s="444" t="s">
        <v>1814</v>
      </c>
      <c r="K239" s="7">
        <v>16546.507939962001</v>
      </c>
      <c r="L239" s="450">
        <f t="shared" si="1"/>
        <v>12.101937221589145</v>
      </c>
    </row>
    <row r="240" spans="2:16">
      <c r="K240" s="7"/>
      <c r="L240" s="184"/>
    </row>
    <row r="242" spans="2:14" ht="15.75">
      <c r="B242" s="1046" t="s">
        <v>1831</v>
      </c>
      <c r="C242" s="95"/>
      <c r="D242" s="95"/>
      <c r="E242" s="95"/>
      <c r="F242" s="95"/>
      <c r="G242" s="95"/>
      <c r="H242" s="95"/>
      <c r="I242" s="95"/>
      <c r="J242" s="95"/>
      <c r="K242" s="95"/>
    </row>
    <row r="244" spans="2:14" ht="15.75">
      <c r="B244" s="105" t="s">
        <v>1828</v>
      </c>
      <c r="C244" s="105"/>
      <c r="D244" s="105"/>
      <c r="E244" s="105"/>
      <c r="F244" s="105"/>
      <c r="G244" s="105"/>
      <c r="H244" s="105"/>
      <c r="I244" s="105"/>
      <c r="J244" s="105"/>
      <c r="K244" s="105"/>
    </row>
    <row r="245" spans="2:14">
      <c r="B245" s="1" t="s">
        <v>676</v>
      </c>
      <c r="C245" s="1"/>
      <c r="D245" s="1"/>
      <c r="E245" s="1"/>
      <c r="F245" s="1"/>
      <c r="G245" s="1"/>
      <c r="H245" s="1"/>
      <c r="I245" s="1"/>
      <c r="J245" s="1"/>
      <c r="K245" s="1"/>
    </row>
    <row r="246" spans="2:14">
      <c r="B246" s="421" t="s">
        <v>677</v>
      </c>
      <c r="C246" s="159">
        <v>2021</v>
      </c>
      <c r="D246" s="159">
        <v>2020</v>
      </c>
      <c r="E246" s="159">
        <v>2019</v>
      </c>
      <c r="F246" s="159">
        <v>2018</v>
      </c>
      <c r="G246" s="159">
        <v>2017</v>
      </c>
      <c r="H246" s="159">
        <v>2016</v>
      </c>
      <c r="I246" s="159">
        <v>2015</v>
      </c>
      <c r="J246" s="159">
        <v>2014</v>
      </c>
      <c r="K246" s="159">
        <v>2013</v>
      </c>
      <c r="L246" s="159">
        <v>2012</v>
      </c>
      <c r="M246" s="159">
        <v>2011</v>
      </c>
      <c r="N246" s="300"/>
    </row>
    <row r="247" spans="2:14" ht="15.75" thickBot="1">
      <c r="B247" s="119" t="s">
        <v>46</v>
      </c>
      <c r="C247" s="26">
        <v>892436.79715904279</v>
      </c>
      <c r="D247" s="304">
        <v>714947.46979513217</v>
      </c>
      <c r="E247" s="304">
        <v>704840.55381866905</v>
      </c>
      <c r="F247" s="52">
        <v>630150.71972904319</v>
      </c>
      <c r="G247" s="52">
        <v>618870.49659201561</v>
      </c>
      <c r="H247" s="52">
        <v>595574.12593730236</v>
      </c>
      <c r="I247" s="52">
        <v>549232.98783235694</v>
      </c>
      <c r="J247" s="52">
        <v>488345.5024463681</v>
      </c>
      <c r="K247" s="52">
        <v>489771.85452902643</v>
      </c>
      <c r="L247" s="52">
        <v>487889.94396014948</v>
      </c>
      <c r="M247" s="52">
        <v>403884.33908045979</v>
      </c>
      <c r="N247" s="223"/>
    </row>
    <row r="248" spans="2:14" ht="15.75" thickBot="1">
      <c r="B248" s="119" t="s">
        <v>48</v>
      </c>
      <c r="C248" s="26">
        <v>32526.422592373379</v>
      </c>
      <c r="D248" s="304">
        <v>221830.67763964279</v>
      </c>
      <c r="E248" s="304">
        <v>237828.4948637785</v>
      </c>
      <c r="F248" s="52">
        <v>213895.85097375105</v>
      </c>
      <c r="G248" s="52">
        <v>21618.128706736305</v>
      </c>
      <c r="H248" s="52">
        <v>215498.23832324511</v>
      </c>
      <c r="I248" s="52">
        <v>18913.925191527716</v>
      </c>
      <c r="J248" s="52">
        <v>138293.56417011668</v>
      </c>
      <c r="K248" s="52">
        <v>130771.0262781417</v>
      </c>
      <c r="L248" s="52">
        <v>129396.79327521793</v>
      </c>
      <c r="M248" s="52">
        <v>105408.0459770115</v>
      </c>
      <c r="N248" s="223"/>
    </row>
    <row r="249" spans="2:14" ht="15.75" thickBot="1">
      <c r="B249" s="119" t="s">
        <v>42</v>
      </c>
      <c r="C249" s="26">
        <v>68701.276739663474</v>
      </c>
      <c r="D249" s="304">
        <v>50219.751357030291</v>
      </c>
      <c r="E249" s="304">
        <v>56222.420723537296</v>
      </c>
      <c r="F249" s="52">
        <v>50930.567315834036</v>
      </c>
      <c r="G249" s="52">
        <v>50131.89342303267</v>
      </c>
      <c r="H249" s="52">
        <v>50477.911283765468</v>
      </c>
      <c r="I249" s="52">
        <v>43724.200090130689</v>
      </c>
      <c r="J249" s="52">
        <v>34155.062100112911</v>
      </c>
      <c r="K249" s="52">
        <v>330.54739853926662</v>
      </c>
      <c r="L249" s="52">
        <v>33556.973848069742</v>
      </c>
      <c r="M249" s="52">
        <v>29793.103448275862</v>
      </c>
      <c r="N249" s="223"/>
    </row>
    <row r="250" spans="2:14" ht="15.75" thickBot="1">
      <c r="B250" s="119" t="s">
        <v>18</v>
      </c>
      <c r="C250" s="26">
        <v>67260.505622727651</v>
      </c>
      <c r="D250" s="304">
        <v>40100.682892663281</v>
      </c>
      <c r="E250" s="304">
        <v>69594.461813309521</v>
      </c>
      <c r="F250" s="52">
        <v>62568.162574089751</v>
      </c>
      <c r="G250" s="52">
        <v>61138.355315570509</v>
      </c>
      <c r="H250" s="52">
        <v>58411.780648658416</v>
      </c>
      <c r="I250" s="52">
        <v>48380.351509689055</v>
      </c>
      <c r="J250" s="52">
        <v>35835.905156191191</v>
      </c>
      <c r="K250" s="52">
        <v>33436.488216248777</v>
      </c>
      <c r="L250" s="52">
        <v>36299.813200498131</v>
      </c>
      <c r="M250" s="52">
        <v>36859.19540229885</v>
      </c>
      <c r="N250" s="223"/>
    </row>
    <row r="251" spans="2:14" ht="15.75" thickBot="1">
      <c r="B251" s="119" t="s">
        <v>49</v>
      </c>
      <c r="C251" s="26">
        <v>47237.676502917049</v>
      </c>
      <c r="D251" s="304">
        <v>25225.004377517071</v>
      </c>
      <c r="E251" s="304">
        <v>28417.150513622153</v>
      </c>
      <c r="F251" s="52">
        <v>25897.544453852664</v>
      </c>
      <c r="G251" s="52">
        <v>29093.564663184919</v>
      </c>
      <c r="H251" s="52">
        <v>26862.408528322343</v>
      </c>
      <c r="I251" s="52">
        <v>26638.125281658406</v>
      </c>
      <c r="J251" s="52">
        <v>22420.775310500565</v>
      </c>
      <c r="K251" s="52">
        <v>1967.4723288908967</v>
      </c>
      <c r="L251" s="52">
        <v>18907.22291407223</v>
      </c>
      <c r="M251" s="52">
        <v>16786.637931034486</v>
      </c>
      <c r="N251" s="223"/>
    </row>
    <row r="252" spans="2:14" ht="15.75" thickBot="1">
      <c r="B252" s="119" t="s">
        <v>47</v>
      </c>
      <c r="C252" s="26">
        <v>24304.55736873256</v>
      </c>
      <c r="D252" s="304">
        <v>16632.813867974084</v>
      </c>
      <c r="E252" s="304">
        <v>19470.299240732471</v>
      </c>
      <c r="F252" s="52">
        <v>16387.806943268417</v>
      </c>
      <c r="G252" s="52">
        <v>21042.754713640792</v>
      </c>
      <c r="H252" s="52">
        <v>23827.807390008133</v>
      </c>
      <c r="I252" s="52">
        <v>22087.426768814781</v>
      </c>
      <c r="J252" s="52">
        <v>15493.413624388408</v>
      </c>
      <c r="K252" s="52">
        <v>14576.462615766884</v>
      </c>
      <c r="L252" s="52">
        <v>15550.280199252802</v>
      </c>
      <c r="M252" s="52">
        <v>12983.477011494253</v>
      </c>
      <c r="N252" s="223"/>
    </row>
    <row r="253" spans="2:14" ht="15.75" thickBot="1">
      <c r="B253" s="119" t="s">
        <v>1500</v>
      </c>
      <c r="C253" s="26">
        <v>15766.46655956709</v>
      </c>
      <c r="D253" s="304">
        <v>11014.708457362984</v>
      </c>
      <c r="E253" s="304">
        <v>11390.799464046449</v>
      </c>
      <c r="F253" s="52">
        <v>10668.077900084674</v>
      </c>
      <c r="G253" s="52">
        <v>9950.4293175179264</v>
      </c>
      <c r="H253" s="52">
        <v>1028.9999096576023</v>
      </c>
      <c r="I253" s="52">
        <v>8905.8134294727352</v>
      </c>
      <c r="J253" s="52">
        <v>7074.143771170493</v>
      </c>
      <c r="K253" s="52">
        <v>7020.5556810481139</v>
      </c>
      <c r="L253" s="52">
        <v>6369.8630136986303</v>
      </c>
      <c r="M253" s="52">
        <v>4816.810344827587</v>
      </c>
      <c r="N253" s="223"/>
    </row>
    <row r="254" spans="2:14" ht="15.75" thickBot="1">
      <c r="B254" s="119" t="s">
        <v>1832</v>
      </c>
      <c r="C254" s="26">
        <v>6125.8138158451002</v>
      </c>
      <c r="D254" s="304">
        <v>4863.4214673437218</v>
      </c>
      <c r="E254" s="304">
        <v>5648.0571683787412</v>
      </c>
      <c r="F254" s="52">
        <v>4935.6477561388656</v>
      </c>
      <c r="G254" s="52">
        <v>4933.1680977250599</v>
      </c>
      <c r="H254" s="52">
        <v>5391.6342939741617</v>
      </c>
      <c r="I254" s="52">
        <v>6528.1658404686796</v>
      </c>
      <c r="J254" s="52">
        <v>513.3609333835152</v>
      </c>
      <c r="K254" s="52">
        <v>4709.7357126722382</v>
      </c>
      <c r="L254" s="52">
        <v>448.31880448318805</v>
      </c>
      <c r="M254" s="52">
        <v>3595.5459770114944</v>
      </c>
      <c r="N254" s="223"/>
    </row>
    <row r="255" spans="2:14" ht="15.75" thickBot="1">
      <c r="B255" s="119" t="s">
        <v>836</v>
      </c>
      <c r="C255" s="26">
        <v>5510.2731039147711</v>
      </c>
      <c r="D255" s="304">
        <v>5364.2094204167388</v>
      </c>
      <c r="E255" s="304">
        <v>4866.4582402858423</v>
      </c>
      <c r="F255" s="52">
        <v>4103.3022861981372</v>
      </c>
      <c r="G255" s="52">
        <v>3918.7394883597417</v>
      </c>
      <c r="H255" s="52">
        <v>3214.3825097118079</v>
      </c>
      <c r="I255" s="52">
        <v>3752.1406038756199</v>
      </c>
      <c r="J255" s="52">
        <v>3094.4674444862626</v>
      </c>
      <c r="K255" s="52">
        <v>1562.3823507266018</v>
      </c>
      <c r="L255" s="52">
        <v>1392.4346201743463</v>
      </c>
      <c r="M255" s="52">
        <v>1398.7068965517242</v>
      </c>
      <c r="N255" s="223"/>
    </row>
    <row r="256" spans="2:14" ht="15.75" thickBot="1">
      <c r="B256" s="119" t="s">
        <v>27</v>
      </c>
      <c r="C256" s="26">
        <v>494.63092922972857</v>
      </c>
      <c r="D256" s="304">
        <v>2756.9602521449833</v>
      </c>
      <c r="E256" s="304">
        <v>5297.9008485931226</v>
      </c>
      <c r="F256" s="52">
        <v>5689.2464013547842</v>
      </c>
      <c r="G256" s="52">
        <v>5037.6206072408604</v>
      </c>
      <c r="H256" s="52">
        <v>4587.5869545577743</v>
      </c>
      <c r="I256" s="52">
        <v>4200.9914375844974</v>
      </c>
      <c r="J256" s="52">
        <v>2592.3974407226196</v>
      </c>
      <c r="K256" s="52">
        <v>2337.9263609667946</v>
      </c>
      <c r="L256" s="52">
        <v>214.81942714819428</v>
      </c>
      <c r="M256" s="52">
        <v>1776.5804597701151</v>
      </c>
      <c r="N256" s="223"/>
    </row>
    <row r="257" spans="2:14" ht="15.75" thickBot="1">
      <c r="B257" s="119" t="s">
        <v>39</v>
      </c>
      <c r="C257" s="26">
        <v>4789.0420224909103</v>
      </c>
      <c r="D257" s="304">
        <v>2110.8387322710555</v>
      </c>
      <c r="E257" s="304">
        <v>7529.2541313086203</v>
      </c>
      <c r="F257" s="52">
        <v>974.59779847586788</v>
      </c>
      <c r="G257" s="52">
        <v>9980.5258033106147</v>
      </c>
      <c r="H257" s="52">
        <v>8952.0281868280781</v>
      </c>
      <c r="I257" s="52">
        <v>720.14420910319973</v>
      </c>
      <c r="J257" s="52">
        <v>5318.7805796010534</v>
      </c>
      <c r="K257" s="52">
        <v>6101.9501543558463</v>
      </c>
      <c r="L257" s="52">
        <v>776.77459526774601</v>
      </c>
      <c r="M257" s="52">
        <v>5150.14367816092</v>
      </c>
      <c r="N257" s="223"/>
    </row>
    <row r="258" spans="2:14" ht="15.75" thickBot="1">
      <c r="B258" s="119" t="s">
        <v>35</v>
      </c>
      <c r="C258" s="26">
        <v>3185.930498013021</v>
      </c>
      <c r="D258" s="304">
        <v>1784.2759586762386</v>
      </c>
      <c r="E258" s="304">
        <v>2273.3363108530593</v>
      </c>
      <c r="F258" s="52">
        <v>164.26756985605419</v>
      </c>
      <c r="G258" s="52">
        <v>1251.6597326723909</v>
      </c>
      <c r="H258" s="52">
        <v>1104.8875237148793</v>
      </c>
      <c r="I258" s="52">
        <v>886.88598467778286</v>
      </c>
      <c r="J258" s="52">
        <v>470.45540082800147</v>
      </c>
      <c r="K258" s="52">
        <v>751.44943904826437</v>
      </c>
      <c r="L258" s="52">
        <v>1225.0933997509339</v>
      </c>
      <c r="M258" s="52">
        <v>1052.4425287356323</v>
      </c>
      <c r="N258" s="223"/>
    </row>
    <row r="259" spans="2:14" ht="15.75" thickBot="1">
      <c r="B259" s="119" t="s">
        <v>30</v>
      </c>
      <c r="C259" s="26">
        <v>2488.3740593557113</v>
      </c>
      <c r="D259" s="304">
        <v>168.97215899142006</v>
      </c>
      <c r="E259" s="304">
        <v>2793.2112550245647</v>
      </c>
      <c r="F259" s="52">
        <v>2149.8729889923793</v>
      </c>
      <c r="G259" s="52">
        <v>2287.3329202443128</v>
      </c>
      <c r="H259" s="52">
        <v>2611.7987171379527</v>
      </c>
      <c r="I259" s="52">
        <v>1759.3510590356018</v>
      </c>
      <c r="J259" s="52">
        <v>802.40873165223934</v>
      </c>
      <c r="K259" s="52">
        <v>438.97296890294405</v>
      </c>
      <c r="L259" s="52">
        <v>440.53549190535495</v>
      </c>
      <c r="M259" s="52">
        <v>156.60919540229887</v>
      </c>
      <c r="N259" s="223"/>
    </row>
    <row r="260" spans="2:14" ht="15.75" thickBot="1">
      <c r="B260" s="119" t="s">
        <v>38</v>
      </c>
      <c r="C260" s="26">
        <v>2146.7827851526167</v>
      </c>
      <c r="D260" s="304">
        <v>1214.3232358606197</v>
      </c>
      <c r="E260" s="304">
        <v>2115.2300133988388</v>
      </c>
      <c r="F260" s="52">
        <v>1963.5901778154107</v>
      </c>
      <c r="G260" s="52">
        <v>1844.7375409400727</v>
      </c>
      <c r="H260" s="52">
        <v>1313.5784623723914</v>
      </c>
      <c r="I260" s="52">
        <v>983.32582244254172</v>
      </c>
      <c r="J260" s="52">
        <v>723.37222431313512</v>
      </c>
      <c r="K260" s="52">
        <v>541.37489646863935</v>
      </c>
      <c r="L260" s="52">
        <v>519.92528019925282</v>
      </c>
      <c r="M260" s="52">
        <v>479.88505747126442</v>
      </c>
      <c r="N260" s="223"/>
    </row>
    <row r="261" spans="2:14" ht="15.75" thickBot="1">
      <c r="B261" s="119" t="s">
        <v>32</v>
      </c>
      <c r="C261" s="26">
        <v>193.62475691215016</v>
      </c>
      <c r="D261" s="304">
        <v>1473.4722465417615</v>
      </c>
      <c r="E261" s="304">
        <v>2323.3586422510052</v>
      </c>
      <c r="F261" s="52">
        <v>2001.6934801016087</v>
      </c>
      <c r="G261" s="52">
        <v>1649.9955740462071</v>
      </c>
      <c r="H261" s="52">
        <v>1199.7470412864757</v>
      </c>
      <c r="I261" s="52">
        <v>895.89905362776028</v>
      </c>
      <c r="J261" s="52">
        <v>690.25216409484381</v>
      </c>
      <c r="K261" s="52">
        <v>693.47187711768686</v>
      </c>
      <c r="L261" s="52">
        <v>463.8854296388543</v>
      </c>
      <c r="M261" s="52">
        <v>391.52298850574715</v>
      </c>
      <c r="N261" s="223"/>
    </row>
    <row r="262" spans="2:14" ht="15.75" thickBot="1">
      <c r="B262" s="119" t="s">
        <v>14</v>
      </c>
      <c r="C262" s="26">
        <v>1879.5975310729684</v>
      </c>
      <c r="D262" s="304">
        <v>365.0849238312029</v>
      </c>
      <c r="E262" s="304">
        <v>278.69584635998217</v>
      </c>
      <c r="F262" s="52">
        <v>331.0753598645216</v>
      </c>
      <c r="G262" s="52">
        <v>346.10958661591576</v>
      </c>
      <c r="H262" s="52">
        <v>591.74270485138675</v>
      </c>
      <c r="I262" s="52">
        <v>429.92338891392524</v>
      </c>
      <c r="J262" s="52">
        <v>373.35340609710198</v>
      </c>
      <c r="K262" s="52">
        <v>280.85234545591447</v>
      </c>
      <c r="L262" s="52">
        <v>134.65130759651308</v>
      </c>
      <c r="M262" s="52">
        <v>178.87931034482759</v>
      </c>
      <c r="N262" s="223"/>
    </row>
    <row r="263" spans="2:14" ht="15.75" thickBot="1">
      <c r="B263" s="119" t="s">
        <v>17</v>
      </c>
      <c r="C263" s="26">
        <v>1813.6467405090048</v>
      </c>
      <c r="D263" s="304">
        <v>717.03729644545604</v>
      </c>
      <c r="E263" s="304">
        <v>556.49843680214383</v>
      </c>
      <c r="F263" s="52">
        <v>464.01354784081286</v>
      </c>
      <c r="G263" s="52">
        <v>462.95476675223512</v>
      </c>
      <c r="H263" s="52">
        <v>419.18872526876862</v>
      </c>
      <c r="I263" s="52">
        <v>426.31816133393426</v>
      </c>
      <c r="J263" s="52">
        <v>185.92397440722618</v>
      </c>
      <c r="K263" s="52">
        <v>280.85234545591447</v>
      </c>
      <c r="L263" s="52">
        <v>249.06600249066003</v>
      </c>
      <c r="M263" s="52">
        <v>159.48275862068968</v>
      </c>
      <c r="N263" s="223"/>
    </row>
    <row r="264" spans="2:14" ht="15.75" thickBot="1">
      <c r="B264" s="119" t="s">
        <v>31</v>
      </c>
      <c r="C264" s="26">
        <v>1162.5940644288492</v>
      </c>
      <c r="D264" s="304">
        <v>716.16179303099273</v>
      </c>
      <c r="E264" s="304">
        <v>2535.9535506922734</v>
      </c>
      <c r="F264" s="52">
        <v>1526.6723116003386</v>
      </c>
      <c r="G264" s="52">
        <v>359.38744799504298</v>
      </c>
      <c r="H264" s="52">
        <v>3636.2815069111934</v>
      </c>
      <c r="I264" s="52">
        <v>4365.930599369085</v>
      </c>
      <c r="J264" s="52">
        <v>3284.9077907414376</v>
      </c>
      <c r="K264" s="52">
        <v>2581.8838942850689</v>
      </c>
      <c r="L264" s="52">
        <v>1576.8991282689913</v>
      </c>
      <c r="M264" s="52">
        <v>2127.8735632183912</v>
      </c>
      <c r="N264" s="223"/>
    </row>
    <row r="265" spans="2:14" ht="15.75" thickBot="1">
      <c r="B265" s="119" t="s">
        <v>34</v>
      </c>
      <c r="C265" s="26">
        <v>925.84763676333807</v>
      </c>
      <c r="D265" s="304">
        <v>478.90036771143406</v>
      </c>
      <c r="E265" s="304">
        <v>578.82983474765524</v>
      </c>
      <c r="F265" s="52">
        <v>448.77222692633359</v>
      </c>
      <c r="G265" s="52">
        <v>404.53217668407547</v>
      </c>
      <c r="H265" s="52">
        <v>406.54078959255577</v>
      </c>
      <c r="I265" s="52">
        <v>476.79134745380804</v>
      </c>
      <c r="J265" s="52">
        <v>487.76815957847197</v>
      </c>
      <c r="K265" s="52">
        <v>508.24486107973797</v>
      </c>
      <c r="L265" s="52">
        <v>551.83686176836864</v>
      </c>
      <c r="M265" s="52">
        <v>938.93678160919546</v>
      </c>
      <c r="N265" s="223"/>
    </row>
    <row r="266" spans="2:14" ht="15.75" thickBot="1">
      <c r="B266" s="119" t="s">
        <v>25</v>
      </c>
      <c r="C266" s="26">
        <v>674.72731884670668</v>
      </c>
      <c r="D266" s="304">
        <v>382.59499212046921</v>
      </c>
      <c r="E266" s="304">
        <v>881.64359088878973</v>
      </c>
      <c r="F266" s="52">
        <v>544.4538526672311</v>
      </c>
      <c r="G266" s="52">
        <v>405.41736744268394</v>
      </c>
      <c r="H266" s="52">
        <v>583.61188905953566</v>
      </c>
      <c r="I266" s="52">
        <v>505.63316809373595</v>
      </c>
      <c r="J266" s="52">
        <v>512.60820474219042</v>
      </c>
      <c r="K266" s="52">
        <v>359.15970182968147</v>
      </c>
      <c r="L266" s="52">
        <v>343.24408468244087</v>
      </c>
      <c r="M266" s="52">
        <v>427.44252873563221</v>
      </c>
      <c r="N266" s="223"/>
    </row>
    <row r="267" spans="2:14" ht="15.75" thickBot="1">
      <c r="B267" s="119" t="s">
        <v>37</v>
      </c>
      <c r="C267" s="26">
        <v>521.68766382007266</v>
      </c>
      <c r="D267" s="304">
        <v>129.57450534057082</v>
      </c>
      <c r="E267" s="304">
        <v>350.15631978561862</v>
      </c>
      <c r="F267" s="52">
        <v>247.24809483488568</v>
      </c>
      <c r="G267" s="52">
        <v>373.55050013277867</v>
      </c>
      <c r="H267" s="52">
        <v>382.14834221700244</v>
      </c>
      <c r="I267" s="52">
        <v>629.11221270842725</v>
      </c>
      <c r="J267" s="52">
        <v>422.28076778321417</v>
      </c>
      <c r="K267" s="52">
        <v>952.48851743091632</v>
      </c>
      <c r="L267" s="52">
        <v>547.16687422166876</v>
      </c>
      <c r="M267" s="52">
        <v>259.33908045977012</v>
      </c>
      <c r="N267" s="223"/>
    </row>
    <row r="268" spans="2:14" ht="15.75" thickBot="1">
      <c r="B268" s="119" t="s">
        <v>1908</v>
      </c>
      <c r="C268" s="26">
        <v>420.22490910628221</v>
      </c>
      <c r="D268" s="304">
        <v>166.3456487480301</v>
      </c>
      <c r="E268" s="304">
        <v>337.6507369361322</v>
      </c>
      <c r="F268" s="52">
        <v>486.87552921253172</v>
      </c>
      <c r="G268" s="52">
        <v>407.18774895990089</v>
      </c>
      <c r="H268" s="52">
        <v>480.62155569608819</v>
      </c>
      <c r="I268" s="52">
        <v>332.58224425416859</v>
      </c>
      <c r="J268" s="52">
        <v>179.90214527662778</v>
      </c>
      <c r="K268" s="52">
        <v>166.40313229425493</v>
      </c>
      <c r="L268" s="52">
        <v>126.08966376089664</v>
      </c>
      <c r="M268" s="52">
        <v>155.89080459770116</v>
      </c>
      <c r="N268" s="223"/>
    </row>
    <row r="269" spans="2:14" ht="15.75" thickBot="1">
      <c r="B269" s="119" t="s">
        <v>1296</v>
      </c>
      <c r="C269" s="26">
        <v>391.47712860404158</v>
      </c>
      <c r="D269" s="304">
        <v>168.97215899142006</v>
      </c>
      <c r="E269" s="304">
        <v>644.03751674854846</v>
      </c>
      <c r="F269" s="52">
        <v>569.85605419136323</v>
      </c>
      <c r="G269" s="52">
        <v>1010.8878463308844</v>
      </c>
      <c r="H269" s="52">
        <v>1083.205348269943</v>
      </c>
      <c r="I269" s="52">
        <v>551.59981973862102</v>
      </c>
      <c r="J269" s="52">
        <v>830.25969138125708</v>
      </c>
      <c r="K269" s="52">
        <v>1136.2096227693696</v>
      </c>
      <c r="L269" s="52">
        <v>1397.8829389788295</v>
      </c>
      <c r="M269" s="52">
        <v>174.56896551724139</v>
      </c>
      <c r="N269" s="223"/>
    </row>
    <row r="270" spans="2:14">
      <c r="B270" s="24" t="s">
        <v>150</v>
      </c>
      <c r="C270" s="1179">
        <v>1986.9789464783969</v>
      </c>
      <c r="D270" s="195">
        <v>1388.5484153388197</v>
      </c>
      <c r="E270" s="195">
        <v>2702.0991514068778</v>
      </c>
      <c r="F270" s="151">
        <v>2540.2201524132088</v>
      </c>
      <c r="G270" s="151">
        <v>2198.813844383465</v>
      </c>
      <c r="H270" s="151">
        <v>2418.4659860872703</v>
      </c>
      <c r="I270" s="151">
        <v>2232.5371789094179</v>
      </c>
      <c r="J270" s="151">
        <v>1716.9740308618743</v>
      </c>
      <c r="K270" s="151">
        <v>1886.1531511181388</v>
      </c>
      <c r="L270" s="151">
        <v>2204.2341220423409</v>
      </c>
      <c r="M270" s="151">
        <v>2298.8505747126437</v>
      </c>
      <c r="N270" s="223"/>
    </row>
    <row r="271" spans="2:14">
      <c r="B271" s="107" t="s">
        <v>4</v>
      </c>
      <c r="C271" s="57">
        <v>1481877.906485161</v>
      </c>
      <c r="D271" s="57">
        <v>1105741.5513920502</v>
      </c>
      <c r="E271" s="57">
        <v>1169475.6587762395</v>
      </c>
      <c r="F271" s="57">
        <v>1049891.6172734969</v>
      </c>
      <c r="G271" s="57">
        <v>1046518.5447463929</v>
      </c>
      <c r="H271" s="673">
        <v>1019319.7217454151</v>
      </c>
      <c r="I271" s="673">
        <v>924264.98422712937</v>
      </c>
      <c r="J271" s="673">
        <v>768437.33534060966</v>
      </c>
      <c r="K271" s="673">
        <v>753593.10292899632</v>
      </c>
      <c r="L271" s="673">
        <v>753544.52054794529</v>
      </c>
      <c r="M271" s="673">
        <v>632826.14942528738</v>
      </c>
      <c r="N271" s="986"/>
    </row>
    <row r="272" spans="2:14">
      <c r="B272" s="1416" t="s">
        <v>2075</v>
      </c>
      <c r="C272" s="1196"/>
      <c r="D272" s="1196"/>
      <c r="E272" s="1196"/>
      <c r="F272" s="1196"/>
      <c r="G272" s="1196"/>
      <c r="H272" s="1196"/>
      <c r="I272" s="1196"/>
      <c r="J272" s="1196"/>
      <c r="K272" s="1196"/>
      <c r="L272" s="157"/>
      <c r="M272" s="157"/>
      <c r="N272" s="157"/>
    </row>
    <row r="273" spans="2:14">
      <c r="B273" s="94"/>
      <c r="C273" s="1197"/>
      <c r="D273" s="1197"/>
      <c r="E273" s="1197"/>
      <c r="F273" s="1197"/>
      <c r="G273" s="1197"/>
      <c r="H273" s="1197"/>
      <c r="I273" s="1197"/>
      <c r="J273" s="1197"/>
      <c r="K273" s="1197"/>
      <c r="L273" s="1197"/>
      <c r="M273" s="1197"/>
      <c r="N273" s="1197"/>
    </row>
    <row r="275" spans="2:14" ht="15.75">
      <c r="B275" s="190" t="s">
        <v>1828</v>
      </c>
    </row>
    <row r="276" spans="2:14">
      <c r="B276" s="1" t="s">
        <v>1829</v>
      </c>
      <c r="C276" s="1"/>
      <c r="D276" s="1"/>
      <c r="E276" s="1"/>
      <c r="F276" s="1"/>
      <c r="G276" s="1"/>
      <c r="H276" s="1"/>
      <c r="I276" s="1"/>
      <c r="J276" s="1"/>
      <c r="K276" s="1"/>
    </row>
    <row r="277" spans="2:14">
      <c r="B277" s="421" t="s">
        <v>677</v>
      </c>
      <c r="C277" s="159">
        <v>2021</v>
      </c>
      <c r="D277" s="159">
        <v>2020</v>
      </c>
      <c r="E277" s="159">
        <v>2019</v>
      </c>
      <c r="F277" s="159">
        <v>2018</v>
      </c>
      <c r="G277" s="159">
        <v>2017</v>
      </c>
      <c r="H277" s="159">
        <v>2016</v>
      </c>
      <c r="I277" s="159">
        <v>2015</v>
      </c>
      <c r="J277" s="159">
        <v>2014</v>
      </c>
      <c r="K277" s="159">
        <v>2013</v>
      </c>
      <c r="L277" s="159">
        <v>2012</v>
      </c>
      <c r="M277" s="159">
        <v>2011</v>
      </c>
    </row>
    <row r="278" spans="2:14" ht="15.75" thickBot="1">
      <c r="B278" s="119" t="s">
        <v>42</v>
      </c>
      <c r="C278" s="26">
        <v>79379.386150333972</v>
      </c>
      <c r="D278" s="52">
        <v>62886.534757485548</v>
      </c>
      <c r="E278" s="52">
        <v>61292.5413130862</v>
      </c>
      <c r="F278" s="52">
        <v>46453.852667231156</v>
      </c>
      <c r="G278" s="52">
        <v>40200.938302204129</v>
      </c>
      <c r="H278" s="52">
        <v>35624.717680007227</v>
      </c>
      <c r="I278" s="52">
        <v>32876.070301937812</v>
      </c>
      <c r="J278" s="52">
        <v>30795.634173880317</v>
      </c>
      <c r="K278" s="52">
        <v>29754.536555982228</v>
      </c>
      <c r="L278" s="52">
        <v>31316.936488169365</v>
      </c>
      <c r="M278" s="52">
        <v>29878.591954022992</v>
      </c>
    </row>
    <row r="279" spans="2:14" ht="15.75" thickBot="1">
      <c r="B279" s="119" t="s">
        <v>46</v>
      </c>
      <c r="C279" s="26">
        <v>33351.652997378878</v>
      </c>
      <c r="D279" s="52">
        <v>22840.133076518996</v>
      </c>
      <c r="E279" s="52">
        <v>19764.180437695402</v>
      </c>
      <c r="F279" s="52">
        <v>15695.173581710415</v>
      </c>
      <c r="G279" s="52">
        <v>15674.072762680358</v>
      </c>
      <c r="H279" s="52">
        <v>13800.70467070196</v>
      </c>
      <c r="I279" s="52">
        <v>10982.424515547546</v>
      </c>
      <c r="J279" s="52">
        <v>9807.301467820851</v>
      </c>
      <c r="K279" s="52">
        <v>13128.529478201943</v>
      </c>
      <c r="L279" s="52">
        <v>13715.753424657534</v>
      </c>
      <c r="M279" s="52">
        <v>9613.5057471264372</v>
      </c>
    </row>
    <row r="280" spans="2:14" ht="15.75" thickBot="1">
      <c r="B280" s="119" t="s">
        <v>35</v>
      </c>
      <c r="C280" s="26">
        <v>18215.946562949182</v>
      </c>
      <c r="D280" s="52">
        <v>13345.298546664331</v>
      </c>
      <c r="E280" s="52">
        <v>18627.065654309961</v>
      </c>
      <c r="F280" s="52">
        <v>20635.055038103303</v>
      </c>
      <c r="G280" s="52">
        <v>16607.063822253698</v>
      </c>
      <c r="H280" s="52">
        <v>20368.596982563919</v>
      </c>
      <c r="I280" s="52">
        <v>20518.251464623707</v>
      </c>
      <c r="J280" s="52">
        <v>14931.878057960104</v>
      </c>
      <c r="K280" s="52">
        <v>12776.899329869739</v>
      </c>
      <c r="L280" s="52">
        <v>13136.67496886675</v>
      </c>
      <c r="M280" s="52">
        <v>10943.96551724138</v>
      </c>
    </row>
    <row r="281" spans="2:14" ht="15.75" thickBot="1">
      <c r="B281" s="119" t="s">
        <v>37</v>
      </c>
      <c r="C281" s="26">
        <v>16679.631351991204</v>
      </c>
      <c r="D281" s="52">
        <v>10626.860444755734</v>
      </c>
      <c r="E281" s="52">
        <v>11991.960696739616</v>
      </c>
      <c r="F281" s="52">
        <v>10938.187976291278</v>
      </c>
      <c r="G281" s="52">
        <v>11509.250243427459</v>
      </c>
      <c r="H281" s="52">
        <v>12506.098111843889</v>
      </c>
      <c r="I281" s="52">
        <v>10731.861198738172</v>
      </c>
      <c r="J281" s="52">
        <v>6471.2081294693262</v>
      </c>
      <c r="K281" s="52">
        <v>7817.1824410812433</v>
      </c>
      <c r="L281" s="52">
        <v>8587.3287671232883</v>
      </c>
      <c r="M281" s="52">
        <v>6537.3563218390809</v>
      </c>
    </row>
    <row r="282" spans="2:14" ht="15.75" thickBot="1">
      <c r="B282" s="119" t="s">
        <v>49</v>
      </c>
      <c r="C282" s="26">
        <v>14027.225839181532</v>
      </c>
      <c r="D282" s="52">
        <v>14098.231483102783</v>
      </c>
      <c r="E282" s="52">
        <v>12775.346136668157</v>
      </c>
      <c r="F282" s="52">
        <v>10579.170194750212</v>
      </c>
      <c r="G282" s="52">
        <v>6229.0873683278751</v>
      </c>
      <c r="H282" s="52">
        <v>6459.481434637275</v>
      </c>
      <c r="I282" s="52">
        <v>7233.8891392519154</v>
      </c>
      <c r="J282" s="52">
        <v>8212.2694768535948</v>
      </c>
      <c r="K282" s="52">
        <v>7967.7735110307958</v>
      </c>
      <c r="L282" s="52">
        <v>7686.7995018679958</v>
      </c>
      <c r="M282" s="52">
        <v>5634.3390804597702</v>
      </c>
    </row>
    <row r="283" spans="2:14" ht="15.75" thickBot="1">
      <c r="B283" s="119" t="s">
        <v>17</v>
      </c>
      <c r="C283" s="26">
        <v>13454.806798004565</v>
      </c>
      <c r="D283" s="52">
        <v>7108.2122220276651</v>
      </c>
      <c r="E283" s="52">
        <v>9359.5355069227335</v>
      </c>
      <c r="F283" s="52">
        <v>7999.1532599491957</v>
      </c>
      <c r="G283" s="52">
        <v>6514.1187925998056</v>
      </c>
      <c r="H283" s="52">
        <v>5582.256753094227</v>
      </c>
      <c r="I283" s="52">
        <v>4621.0004506534478</v>
      </c>
      <c r="J283" s="52">
        <v>3238.2386149793001</v>
      </c>
      <c r="K283" s="52">
        <v>3925.1562382350726</v>
      </c>
      <c r="L283" s="52">
        <v>4331.4134495641347</v>
      </c>
      <c r="M283" s="52">
        <v>3377.8735632183912</v>
      </c>
    </row>
    <row r="284" spans="2:14" ht="15.75" thickBot="1">
      <c r="B284" s="119" t="s">
        <v>48</v>
      </c>
      <c r="C284" s="26">
        <v>10957.131986133423</v>
      </c>
      <c r="D284" s="52">
        <v>7716.6870950796701</v>
      </c>
      <c r="E284" s="52">
        <v>5468.5127288968297</v>
      </c>
      <c r="F284" s="52">
        <v>4752.7519051651143</v>
      </c>
      <c r="G284" s="52">
        <v>4109.0555014605652</v>
      </c>
      <c r="H284" s="52">
        <v>3680.5492817779382</v>
      </c>
      <c r="I284" s="52">
        <v>2684.0919333032898</v>
      </c>
      <c r="J284" s="52">
        <v>2495.29544599172</v>
      </c>
      <c r="K284" s="52">
        <v>3200.8131917777273</v>
      </c>
      <c r="L284" s="52">
        <v>3243.3063511830637</v>
      </c>
      <c r="M284" s="52">
        <v>1510.0574712643679</v>
      </c>
    </row>
    <row r="285" spans="2:14" ht="15.75" thickBot="1">
      <c r="B285" s="119" t="s">
        <v>1500</v>
      </c>
      <c r="C285" s="26">
        <v>4901.496575632028</v>
      </c>
      <c r="D285" s="52">
        <v>3622.8331290492029</v>
      </c>
      <c r="E285" s="52">
        <v>3504.2429656096474</v>
      </c>
      <c r="F285" s="52">
        <v>3252.3285351397121</v>
      </c>
      <c r="G285" s="52">
        <v>3090.2009383022041</v>
      </c>
      <c r="H285" s="52">
        <v>1253.9524798988166</v>
      </c>
      <c r="I285" s="52">
        <v>1132.0414601171699</v>
      </c>
      <c r="J285" s="52">
        <v>889.72525404591647</v>
      </c>
      <c r="K285" s="52">
        <v>1060.9140877945938</v>
      </c>
      <c r="L285" s="52">
        <v>1440.6911581569116</v>
      </c>
      <c r="M285" s="52">
        <v>1260.7758620689656</v>
      </c>
    </row>
    <row r="286" spans="2:14" ht="15.75" thickBot="1">
      <c r="B286" s="119" t="s">
        <v>47</v>
      </c>
      <c r="C286" s="26">
        <v>4583.5799441954841</v>
      </c>
      <c r="D286" s="52">
        <v>2587.1125897390998</v>
      </c>
      <c r="E286" s="52">
        <v>3430.9959803483698</v>
      </c>
      <c r="F286" s="52">
        <v>2854.3607112616423</v>
      </c>
      <c r="G286" s="52">
        <v>2705.1429583075155</v>
      </c>
      <c r="H286" s="52">
        <v>2784.3526967205712</v>
      </c>
      <c r="I286" s="52">
        <v>2166.7417755745832</v>
      </c>
      <c r="J286" s="52">
        <v>1881.8216033120059</v>
      </c>
      <c r="K286" s="52">
        <v>1613.5833145094496</v>
      </c>
      <c r="L286" s="52">
        <v>1898.3499377334995</v>
      </c>
      <c r="M286" s="52">
        <v>1620.6896551724139</v>
      </c>
    </row>
    <row r="287" spans="2:14" ht="15.75" thickBot="1">
      <c r="B287" s="119" t="s">
        <v>1830</v>
      </c>
      <c r="C287" s="26">
        <v>2106.1976832671007</v>
      </c>
      <c r="D287" s="52">
        <v>1188.9336368411837</v>
      </c>
      <c r="E287" s="52">
        <v>2008.0393032603843</v>
      </c>
      <c r="F287" s="52">
        <v>2127.0110076206602</v>
      </c>
      <c r="G287" s="52">
        <v>2495.3527485173058</v>
      </c>
      <c r="H287" s="52">
        <v>2666.9075797271662</v>
      </c>
      <c r="I287" s="52">
        <v>3389.8152320865256</v>
      </c>
      <c r="J287" s="52">
        <v>2419.2698532179147</v>
      </c>
      <c r="K287" s="52">
        <v>3212.8604773736915</v>
      </c>
      <c r="L287" s="52">
        <v>4528.331257783313</v>
      </c>
      <c r="M287" s="52">
        <v>4561.0632183908046</v>
      </c>
    </row>
    <row r="288" spans="2:14" ht="15.75" thickBot="1">
      <c r="B288" s="119" t="s">
        <v>27</v>
      </c>
      <c r="C288" s="26">
        <v>2021.6453876722751</v>
      </c>
      <c r="D288" s="52">
        <v>1997.0232883908245</v>
      </c>
      <c r="E288" s="52">
        <v>1701.652523447968</v>
      </c>
      <c r="F288" s="52">
        <v>1364.0982218458932</v>
      </c>
      <c r="G288" s="52">
        <v>1223.3336283969197</v>
      </c>
      <c r="H288" s="52">
        <v>1616.2254946246273</v>
      </c>
      <c r="I288" s="52">
        <v>1603.4249662009915</v>
      </c>
      <c r="J288" s="52">
        <v>824.23786225065862</v>
      </c>
      <c r="K288" s="52">
        <v>851.59250056471649</v>
      </c>
      <c r="L288" s="52">
        <v>1334.0597758405979</v>
      </c>
      <c r="M288" s="52">
        <v>1688.2183908045979</v>
      </c>
    </row>
    <row r="289" spans="2:13" ht="15.75" thickBot="1">
      <c r="B289" s="119" t="s">
        <v>1296</v>
      </c>
      <c r="C289" s="26">
        <v>1862.6870719540034</v>
      </c>
      <c r="D289" s="52">
        <v>1167.921554894064</v>
      </c>
      <c r="E289" s="52">
        <v>1230.9066547565878</v>
      </c>
      <c r="F289" s="52">
        <v>1475.02116850127</v>
      </c>
      <c r="G289" s="52">
        <v>1289.7229352925556</v>
      </c>
      <c r="H289" s="52">
        <v>540.24753816966302</v>
      </c>
      <c r="I289" s="52">
        <v>1852.1856692203696</v>
      </c>
      <c r="J289" s="52">
        <v>524.65186300338723</v>
      </c>
      <c r="K289" s="52">
        <v>617.4233867931631</v>
      </c>
      <c r="L289" s="52">
        <v>599.31506849315076</v>
      </c>
      <c r="M289" s="52">
        <v>354.88505747126442</v>
      </c>
    </row>
    <row r="290" spans="2:13" ht="15.75" thickBot="1">
      <c r="B290" s="119" t="s">
        <v>28</v>
      </c>
      <c r="C290" s="26">
        <v>1339.3083622220342</v>
      </c>
      <c r="D290" s="52">
        <v>1514.6209070215373</v>
      </c>
      <c r="E290" s="52">
        <v>1364.0017865118357</v>
      </c>
      <c r="F290" s="52">
        <v>1355.6308213378493</v>
      </c>
      <c r="G290" s="52">
        <v>951.58006550411619</v>
      </c>
      <c r="H290" s="52">
        <v>1144.6381786972627</v>
      </c>
      <c r="I290" s="52">
        <v>1152.7715187021181</v>
      </c>
      <c r="J290" s="52">
        <v>619.49567181031239</v>
      </c>
      <c r="K290" s="52">
        <v>725.09600180709276</v>
      </c>
      <c r="L290" s="52">
        <v>396.17061021170611</v>
      </c>
      <c r="M290" s="52">
        <v>414.5114942528736</v>
      </c>
    </row>
    <row r="291" spans="2:13" ht="15.75" thickBot="1">
      <c r="B291" s="119" t="s">
        <v>18</v>
      </c>
      <c r="C291" s="26">
        <v>1166.8216792085905</v>
      </c>
      <c r="D291" s="52">
        <v>533.18157940815968</v>
      </c>
      <c r="E291" s="52">
        <v>232.24653863331847</v>
      </c>
      <c r="F291" s="52">
        <v>360.71126164267571</v>
      </c>
      <c r="G291" s="52">
        <v>263.7868460653271</v>
      </c>
      <c r="H291" s="52">
        <v>325.23263167404463</v>
      </c>
      <c r="I291" s="52">
        <v>765.20955385308707</v>
      </c>
      <c r="J291" s="52">
        <v>217.53857734286788</v>
      </c>
      <c r="K291" s="52">
        <v>331.30035388901439</v>
      </c>
      <c r="L291" s="52">
        <v>287.20423412204235</v>
      </c>
      <c r="M291" s="52">
        <v>245.68965517241381</v>
      </c>
    </row>
    <row r="292" spans="2:13" ht="15.75" thickBot="1">
      <c r="B292" s="119" t="s">
        <v>45</v>
      </c>
      <c r="C292" s="26">
        <v>817.62069840196159</v>
      </c>
      <c r="D292" s="52">
        <v>491.15741551392045</v>
      </c>
      <c r="E292" s="52">
        <v>406.43144260830729</v>
      </c>
      <c r="F292" s="52">
        <v>454.6994072819644</v>
      </c>
      <c r="G292" s="52">
        <v>337.25767902983097</v>
      </c>
      <c r="H292" s="52">
        <v>275.54431294606559</v>
      </c>
      <c r="I292" s="52">
        <v>400.18026137899955</v>
      </c>
      <c r="J292" s="52">
        <v>301.09145652992095</v>
      </c>
      <c r="K292" s="52">
        <v>141.55560575257886</v>
      </c>
      <c r="L292" s="52">
        <v>136.20797011207972</v>
      </c>
      <c r="M292" s="52">
        <v>184.62643678160921</v>
      </c>
    </row>
    <row r="293" spans="2:13">
      <c r="B293" s="161" t="s">
        <v>150</v>
      </c>
      <c r="C293" s="232">
        <v>6941.7434683351657</v>
      </c>
      <c r="D293" s="151">
        <v>6102.2587988093137</v>
      </c>
      <c r="E293" s="151">
        <v>7688.2536846806597</v>
      </c>
      <c r="F293" s="151">
        <v>5657.9170194750186</v>
      </c>
      <c r="G293" s="151">
        <v>6254.7579003275232</v>
      </c>
      <c r="H293" s="151">
        <v>6864.2153762760872</v>
      </c>
      <c r="I293" s="151">
        <v>6496.6200991437581</v>
      </c>
      <c r="J293" s="1195">
        <v>4948.4380880692515</v>
      </c>
      <c r="K293" s="151">
        <v>4876.8918003162426</v>
      </c>
      <c r="L293" s="151">
        <v>6115.3486924034869</v>
      </c>
      <c r="M293" s="151">
        <v>4668.8218390804614</v>
      </c>
    </row>
    <row r="294" spans="2:13">
      <c r="B294" s="107" t="s">
        <v>4</v>
      </c>
      <c r="C294" s="673">
        <v>211805.19151094952</v>
      </c>
      <c r="D294" s="673">
        <v>157827.00052530202</v>
      </c>
      <c r="E294" s="673">
        <v>160843.23358642252</v>
      </c>
      <c r="F294" s="673">
        <v>135957.66299745976</v>
      </c>
      <c r="G294" s="673">
        <v>119453.83730193858</v>
      </c>
      <c r="H294" s="673">
        <v>115493.72120336074</v>
      </c>
      <c r="I294" s="673">
        <v>108606.57954033349</v>
      </c>
      <c r="J294" s="673">
        <v>88581.859239744066</v>
      </c>
      <c r="K294" s="673">
        <v>92001.35531962954</v>
      </c>
      <c r="L294" s="673">
        <v>98756.226650062265</v>
      </c>
      <c r="M294" s="673">
        <v>82492.816091954024</v>
      </c>
    </row>
    <row r="295" spans="2:13">
      <c r="B295" s="1416" t="s">
        <v>2075</v>
      </c>
      <c r="C295" s="94"/>
      <c r="D295" s="94"/>
      <c r="E295" s="94"/>
      <c r="F295" s="94"/>
      <c r="G295" s="94"/>
      <c r="H295" s="94"/>
      <c r="I295" s="94"/>
      <c r="J295" s="94"/>
      <c r="K295" s="94"/>
      <c r="L295" s="157"/>
      <c r="M295" s="157"/>
    </row>
    <row r="296" spans="2:13">
      <c r="C296" s="27"/>
      <c r="D296" s="27"/>
      <c r="E296" s="27"/>
    </row>
    <row r="298" spans="2:13" ht="15.75">
      <c r="B298" s="1417" t="s">
        <v>668</v>
      </c>
      <c r="C298" s="451"/>
      <c r="D298" s="451"/>
      <c r="E298" s="451"/>
      <c r="F298" s="451"/>
      <c r="G298" s="451"/>
      <c r="H298" s="451"/>
      <c r="I298" s="451"/>
      <c r="J298" s="1189"/>
      <c r="K298" s="1189"/>
      <c r="L298" s="1189"/>
      <c r="M298" s="1189"/>
    </row>
    <row r="299" spans="2:13" ht="15.75">
      <c r="B299" s="452" t="s">
        <v>669</v>
      </c>
      <c r="C299" s="451"/>
      <c r="D299" s="451"/>
      <c r="E299" s="451"/>
      <c r="F299" s="451"/>
      <c r="G299" s="451"/>
      <c r="H299" s="451"/>
      <c r="I299" s="451"/>
      <c r="J299" s="451"/>
      <c r="K299" s="451"/>
    </row>
    <row r="300" spans="2:13">
      <c r="B300" s="244"/>
      <c r="C300" s="247">
        <v>2021</v>
      </c>
      <c r="D300" s="247">
        <v>2020</v>
      </c>
      <c r="E300" s="247">
        <v>2019</v>
      </c>
      <c r="F300" s="247">
        <v>2018</v>
      </c>
      <c r="G300" s="247">
        <v>2017</v>
      </c>
      <c r="H300" s="247">
        <v>2016</v>
      </c>
      <c r="I300" s="247">
        <v>2015</v>
      </c>
      <c r="J300" s="247">
        <v>2014</v>
      </c>
      <c r="K300" s="247">
        <v>2013</v>
      </c>
      <c r="L300" s="247">
        <v>2012</v>
      </c>
      <c r="M300" s="247">
        <v>2011</v>
      </c>
    </row>
    <row r="301" spans="2:13" ht="23.25" thickBot="1">
      <c r="B301" s="43" t="s">
        <v>1821</v>
      </c>
      <c r="C301" s="924">
        <v>151073.81415405427</v>
      </c>
      <c r="D301" s="52">
        <v>128515.1462090702</v>
      </c>
      <c r="E301" s="52">
        <v>128540.41983028139</v>
      </c>
      <c r="F301" s="52">
        <v>122266.72311600338</v>
      </c>
      <c r="G301" s="52">
        <v>118883.77445339471</v>
      </c>
      <c r="H301" s="52">
        <v>116711.53672418465</v>
      </c>
      <c r="I301" s="52">
        <v>120017.12483100497</v>
      </c>
      <c r="J301" s="52">
        <v>113250.28227324049</v>
      </c>
      <c r="K301" s="52">
        <v>114086.28868308109</v>
      </c>
      <c r="L301" s="52">
        <v>115463.88542963886</v>
      </c>
      <c r="M301" s="52">
        <v>115342.67241379312</v>
      </c>
    </row>
    <row r="302" spans="2:13" ht="23.25" thickBot="1">
      <c r="B302" s="43" t="s">
        <v>791</v>
      </c>
      <c r="C302" s="924">
        <v>20248.583749048787</v>
      </c>
      <c r="D302" s="52">
        <v>12847.137103834704</v>
      </c>
      <c r="E302" s="52">
        <v>17930.326038410007</v>
      </c>
      <c r="F302" s="52">
        <v>14745.131244707874</v>
      </c>
      <c r="G302" s="52">
        <v>16100.734708329646</v>
      </c>
      <c r="H302" s="52">
        <v>16582.347095491914</v>
      </c>
      <c r="I302" s="52">
        <v>14325.371789094188</v>
      </c>
      <c r="J302" s="52">
        <v>12758.750470455401</v>
      </c>
      <c r="K302" s="52">
        <v>11571.417814923574</v>
      </c>
      <c r="L302" s="52">
        <v>13426.214196762143</v>
      </c>
      <c r="M302" s="52">
        <v>12704.741379310346</v>
      </c>
    </row>
    <row r="303" spans="2:13" ht="15.75" thickBot="1">
      <c r="B303" s="455" t="s">
        <v>1822</v>
      </c>
      <c r="C303" s="1190">
        <v>171322.39790310306</v>
      </c>
      <c r="D303" s="51">
        <v>141362.28331290491</v>
      </c>
      <c r="E303" s="51">
        <v>146470.74586869139</v>
      </c>
      <c r="F303" s="51">
        <v>137011.85436071127</v>
      </c>
      <c r="G303" s="51">
        <v>134984.50916172436</v>
      </c>
      <c r="H303" s="51">
        <v>133293.88381967659</v>
      </c>
      <c r="I303" s="51">
        <v>134342.49662009915</v>
      </c>
      <c r="J303" s="51">
        <v>126008.28001505457</v>
      </c>
      <c r="K303" s="51">
        <v>125657.70649800466</v>
      </c>
      <c r="L303" s="51">
        <v>128890.87795765878</v>
      </c>
      <c r="M303" s="51">
        <v>128048.13218390805</v>
      </c>
    </row>
    <row r="304" spans="2:13" ht="15.75" thickBot="1">
      <c r="B304" s="43" t="s">
        <v>1823</v>
      </c>
      <c r="C304" s="924">
        <v>129515.51534624163</v>
      </c>
      <c r="D304" s="52">
        <v>102271.9313605323</v>
      </c>
      <c r="E304" s="52">
        <v>92099.151406878082</v>
      </c>
      <c r="F304" s="52">
        <v>80642.675698560532</v>
      </c>
      <c r="G304" s="52">
        <v>78004.780030096488</v>
      </c>
      <c r="H304" s="52">
        <v>76551.630680278249</v>
      </c>
      <c r="I304" s="52">
        <v>81005.858494817498</v>
      </c>
      <c r="J304" s="52">
        <v>64383.138878434322</v>
      </c>
      <c r="K304" s="52">
        <v>60852.345455914459</v>
      </c>
      <c r="L304" s="52">
        <v>61294.364881693655</v>
      </c>
      <c r="M304" s="52">
        <v>55568.247126436785</v>
      </c>
    </row>
    <row r="305" spans="2:13" ht="15.75" thickBot="1">
      <c r="B305" s="43" t="s">
        <v>1824</v>
      </c>
      <c r="C305" s="924">
        <v>23888.560074406018</v>
      </c>
      <c r="D305" s="52">
        <v>17227.280686394675</v>
      </c>
      <c r="E305" s="52">
        <v>15103.171058508264</v>
      </c>
      <c r="F305" s="52">
        <v>9210.8382726502969</v>
      </c>
      <c r="G305" s="52">
        <v>9051.0755067717091</v>
      </c>
      <c r="H305" s="52">
        <v>9460.6558858072094</v>
      </c>
      <c r="I305" s="52">
        <v>11028.391167192429</v>
      </c>
      <c r="J305" s="52">
        <v>9047.7982687241256</v>
      </c>
      <c r="K305" s="52">
        <v>11813.869437542353</v>
      </c>
      <c r="L305" s="52">
        <v>11341.843088418431</v>
      </c>
      <c r="M305" s="52">
        <v>11625.718390804599</v>
      </c>
    </row>
    <row r="306" spans="2:13" ht="15.75" thickBot="1">
      <c r="B306" s="43" t="s">
        <v>795</v>
      </c>
      <c r="C306" s="924">
        <v>2501.056903694935</v>
      </c>
      <c r="D306" s="52">
        <v>1780.7739450183853</v>
      </c>
      <c r="E306" s="52">
        <v>3027.2443054935243</v>
      </c>
      <c r="F306" s="52">
        <v>3144.7925486875529</v>
      </c>
      <c r="G306" s="52">
        <v>3480.5700628485442</v>
      </c>
      <c r="H306" s="52">
        <v>3180.955822567531</v>
      </c>
      <c r="I306" s="52">
        <v>3246.5074357818839</v>
      </c>
      <c r="J306" s="52">
        <v>2189.6876176138503</v>
      </c>
      <c r="K306" s="52">
        <v>2176.0409607710262</v>
      </c>
      <c r="L306" s="52">
        <v>1851.6500622665008</v>
      </c>
      <c r="M306" s="52">
        <v>1698.9942528735633</v>
      </c>
    </row>
    <row r="307" spans="2:13" ht="15.75" thickBot="1">
      <c r="B307" s="43" t="s">
        <v>91</v>
      </c>
      <c r="C307" s="924">
        <v>17499.788619261013</v>
      </c>
      <c r="D307" s="52">
        <v>11939.240063036244</v>
      </c>
      <c r="E307" s="52">
        <v>12198.302813756141</v>
      </c>
      <c r="F307" s="52">
        <v>11425.910245554614</v>
      </c>
      <c r="G307" s="52">
        <v>12302.381163140657</v>
      </c>
      <c r="H307" s="52">
        <v>11721.926099918692</v>
      </c>
      <c r="I307" s="52">
        <v>10909.418657052727</v>
      </c>
      <c r="J307" s="52">
        <v>9062.8528415506207</v>
      </c>
      <c r="K307" s="52">
        <v>8623.597620661094</v>
      </c>
      <c r="L307" s="52">
        <v>9750.1556662515577</v>
      </c>
      <c r="M307" s="52">
        <v>8356.3218390804595</v>
      </c>
    </row>
    <row r="308" spans="2:13" ht="15.75" thickBot="1">
      <c r="B308" s="43" t="s">
        <v>1825</v>
      </c>
      <c r="C308" s="924">
        <v>546028.57867591106</v>
      </c>
      <c r="D308" s="52">
        <v>408612.32708807563</v>
      </c>
      <c r="E308" s="52">
        <v>393881.19696292991</v>
      </c>
      <c r="F308" s="52">
        <v>343171.04149026249</v>
      </c>
      <c r="G308" s="52">
        <v>328595.20226608834</v>
      </c>
      <c r="H308" s="52">
        <v>307357.4848676484</v>
      </c>
      <c r="I308" s="52">
        <v>290370.43713384407</v>
      </c>
      <c r="J308" s="52">
        <v>232742.19044034625</v>
      </c>
      <c r="K308" s="52">
        <v>208401.47579248549</v>
      </c>
      <c r="L308" s="52">
        <v>196228.20672478207</v>
      </c>
      <c r="M308" s="52">
        <v>190789.51149425289</v>
      </c>
    </row>
    <row r="309" spans="2:13" ht="15.75" thickBot="1">
      <c r="B309" s="1191" t="s">
        <v>1826</v>
      </c>
      <c r="C309" s="1190">
        <v>719433.49961951456</v>
      </c>
      <c r="D309" s="51">
        <v>541831.55314305716</v>
      </c>
      <c r="E309" s="51">
        <v>516309.95980348374</v>
      </c>
      <c r="F309" s="51">
        <v>447595.25825571548</v>
      </c>
      <c r="G309" s="51">
        <v>431434.89421970438</v>
      </c>
      <c r="H309" s="51">
        <v>408273.55678019696</v>
      </c>
      <c r="I309" s="51">
        <v>396561.51419558364</v>
      </c>
      <c r="J309" s="51">
        <v>317424.91531802784</v>
      </c>
      <c r="K309" s="51">
        <v>291866.57631202467</v>
      </c>
      <c r="L309" s="474">
        <v>280466.22042341222</v>
      </c>
      <c r="M309" s="474">
        <v>268038.79310344829</v>
      </c>
    </row>
    <row r="310" spans="2:13" ht="15.75" thickBot="1">
      <c r="B310" s="463" t="s">
        <v>134</v>
      </c>
      <c r="C310" s="924">
        <v>620686.56464022992</v>
      </c>
      <c r="D310" s="52">
        <v>484474.69795132196</v>
      </c>
      <c r="E310" s="52">
        <v>505028.13756141136</v>
      </c>
      <c r="F310" s="52">
        <v>435845.89331075357</v>
      </c>
      <c r="G310" s="52">
        <v>416577.85252721963</v>
      </c>
      <c r="H310" s="52">
        <v>417023.21799620561</v>
      </c>
      <c r="I310" s="52">
        <v>383612.43803515099</v>
      </c>
      <c r="J310" s="52">
        <v>326059.46556266467</v>
      </c>
      <c r="K310" s="52">
        <v>301646.71334989835</v>
      </c>
      <c r="L310" s="92">
        <v>296023.50560398505</v>
      </c>
      <c r="M310" s="92">
        <v>262538.07471264369</v>
      </c>
    </row>
    <row r="311" spans="2:13" ht="15.75" thickBot="1">
      <c r="B311" s="43" t="s">
        <v>138</v>
      </c>
      <c r="C311" s="924">
        <v>102781.77052506975</v>
      </c>
      <c r="D311" s="52">
        <v>79514.971108387312</v>
      </c>
      <c r="E311" s="52">
        <v>80001.786511835642</v>
      </c>
      <c r="F311" s="52">
        <v>72320.914479254861</v>
      </c>
      <c r="G311" s="52">
        <v>74260.423121182626</v>
      </c>
      <c r="H311" s="52">
        <v>67529.135423254134</v>
      </c>
      <c r="I311" s="52">
        <v>62883.280757097797</v>
      </c>
      <c r="J311" s="52">
        <v>57151.674821226945</v>
      </c>
      <c r="K311" s="52">
        <v>60533.092387621415</v>
      </c>
      <c r="L311" s="52">
        <v>64251.245330012454</v>
      </c>
      <c r="M311" s="52">
        <v>50025.862068965522</v>
      </c>
    </row>
    <row r="312" spans="2:13" ht="15.75" thickBot="1">
      <c r="B312" s="43" t="s">
        <v>141</v>
      </c>
      <c r="C312" s="924">
        <v>10470.110763507228</v>
      </c>
      <c r="D312" s="52">
        <v>5198.7392750831723</v>
      </c>
      <c r="E312" s="52">
        <v>13627.51228226887</v>
      </c>
      <c r="F312" s="52">
        <v>15707.027942421675</v>
      </c>
      <c r="G312" s="52">
        <v>15841.373816057361</v>
      </c>
      <c r="H312" s="52">
        <v>15094.40780558316</v>
      </c>
      <c r="I312" s="52">
        <v>11886.435331230285</v>
      </c>
      <c r="J312" s="52">
        <v>9665.7884832517884</v>
      </c>
      <c r="K312" s="52">
        <v>10332.806264588509</v>
      </c>
      <c r="L312" s="52">
        <v>12254.825653798258</v>
      </c>
      <c r="M312" s="52">
        <v>9730.6034482758623</v>
      </c>
    </row>
    <row r="313" spans="2:13" ht="15.75" thickBot="1">
      <c r="B313" s="43" t="s">
        <v>136</v>
      </c>
      <c r="C313" s="924">
        <v>177426.22812209351</v>
      </c>
      <c r="D313" s="52">
        <v>141596.04272456662</v>
      </c>
      <c r="E313" s="52">
        <v>138750.33497096918</v>
      </c>
      <c r="F313" s="52">
        <v>131850.97375105842</v>
      </c>
      <c r="G313" s="52">
        <v>136987.69584845536</v>
      </c>
      <c r="H313" s="52">
        <v>135314.84325594001</v>
      </c>
      <c r="I313" s="52">
        <v>126824.69580892294</v>
      </c>
      <c r="J313" s="52">
        <v>107011.66729394054</v>
      </c>
      <c r="K313" s="52">
        <v>107001.73179730441</v>
      </c>
      <c r="L313" s="52">
        <v>100349.47073474471</v>
      </c>
      <c r="M313" s="52">
        <v>77142.241379310348</v>
      </c>
    </row>
    <row r="314" spans="2:13" ht="15.75" thickBot="1">
      <c r="B314" s="43" t="s">
        <v>135</v>
      </c>
      <c r="C314" s="924">
        <v>64978.439164623313</v>
      </c>
      <c r="D314" s="52">
        <v>49151.637191385045</v>
      </c>
      <c r="E314" s="52">
        <v>49650.736936132205</v>
      </c>
      <c r="F314" s="52">
        <v>45145.639288738355</v>
      </c>
      <c r="G314" s="52">
        <v>43558.466849606091</v>
      </c>
      <c r="H314" s="52">
        <v>39990.96576023128</v>
      </c>
      <c r="I314" s="52">
        <v>34006.309148264983</v>
      </c>
      <c r="J314" s="52">
        <v>25629.657508468197</v>
      </c>
      <c r="K314" s="52">
        <v>26299.224455989759</v>
      </c>
      <c r="L314" s="52">
        <v>26403.331257783313</v>
      </c>
      <c r="M314" s="52" t="s">
        <v>79</v>
      </c>
    </row>
    <row r="315" spans="2:13" ht="15.75" thickBot="1">
      <c r="B315" s="43" t="s">
        <v>782</v>
      </c>
      <c r="C315" s="924">
        <v>480230.82776697382</v>
      </c>
      <c r="D315" s="52">
        <v>329472.94694449304</v>
      </c>
      <c r="E315" s="52">
        <v>366383.20678874501</v>
      </c>
      <c r="F315" s="52">
        <v>337206.60457239626</v>
      </c>
      <c r="G315" s="52">
        <v>350223.95326192799</v>
      </c>
      <c r="H315" s="52">
        <v>334279.5193784443</v>
      </c>
      <c r="I315" s="52">
        <v>294032.44704821991</v>
      </c>
      <c r="J315" s="52">
        <v>237596.5374482499</v>
      </c>
      <c r="K315" s="52">
        <v>241674.572697839</v>
      </c>
      <c r="L315" s="52">
        <v>248089.97509339976</v>
      </c>
      <c r="M315" s="52">
        <v>227681.75287356324</v>
      </c>
    </row>
    <row r="316" spans="2:13" ht="23.25" thickBot="1">
      <c r="B316" s="43" t="s">
        <v>783</v>
      </c>
      <c r="C316" s="924">
        <v>25304.811025619343</v>
      </c>
      <c r="D316" s="52">
        <v>16333.39170022763</v>
      </c>
      <c r="E316" s="52">
        <v>16033.050468959358</v>
      </c>
      <c r="F316" s="52">
        <v>11815.41066892464</v>
      </c>
      <c r="G316" s="52">
        <v>9068.779321943879</v>
      </c>
      <c r="H316" s="52">
        <v>10086.728701779746</v>
      </c>
      <c r="I316" s="52">
        <v>11018.476791347455</v>
      </c>
      <c r="J316" s="52">
        <v>5321.791494166353</v>
      </c>
      <c r="K316" s="52">
        <v>6104.2090204050901</v>
      </c>
      <c r="L316" s="52">
        <v>6172.9452054794519</v>
      </c>
      <c r="M316" s="52">
        <v>5707.6149425287358</v>
      </c>
    </row>
    <row r="317" spans="2:13" ht="15.75" thickBot="1">
      <c r="B317" s="425" t="s">
        <v>446</v>
      </c>
      <c r="C317" s="1192">
        <v>1481877.906485161</v>
      </c>
      <c r="D317" s="89">
        <v>1105741.5513920502</v>
      </c>
      <c r="E317" s="89">
        <v>1169475.6587762395</v>
      </c>
      <c r="F317" s="89">
        <v>1049891.6172734969</v>
      </c>
      <c r="G317" s="89">
        <v>1046518.5447463929</v>
      </c>
      <c r="H317" s="51">
        <v>1019319.7217454151</v>
      </c>
      <c r="I317" s="51">
        <v>924264.98422712937</v>
      </c>
      <c r="J317" s="51">
        <v>768437.33534060966</v>
      </c>
      <c r="K317" s="51">
        <v>753593.10292899632</v>
      </c>
      <c r="L317" s="128">
        <v>753544.52054794529</v>
      </c>
      <c r="M317" s="128">
        <v>632826.14942528738</v>
      </c>
    </row>
    <row r="318" spans="2:13" ht="23.25" thickBot="1">
      <c r="B318" s="43" t="s">
        <v>798</v>
      </c>
      <c r="C318" s="924">
        <v>147622.38944787349</v>
      </c>
      <c r="D318" s="52">
        <v>107192.26054981613</v>
      </c>
      <c r="E318" s="52">
        <v>106672.62170611881</v>
      </c>
      <c r="F318" s="52">
        <v>83807.790008467404</v>
      </c>
      <c r="G318" s="52">
        <v>74516.243250420477</v>
      </c>
      <c r="H318" s="52">
        <v>67296.95546119794</v>
      </c>
      <c r="I318" s="52">
        <v>62296.529968454262</v>
      </c>
      <c r="J318" s="52">
        <v>52957.470831765146</v>
      </c>
      <c r="K318" s="52">
        <v>53443.264814396505</v>
      </c>
      <c r="L318" s="52">
        <v>56032.067247820676</v>
      </c>
      <c r="M318" s="52" t="s">
        <v>79</v>
      </c>
    </row>
    <row r="319" spans="2:13" ht="23.25" thickBot="1">
      <c r="B319" s="43" t="s">
        <v>799</v>
      </c>
      <c r="C319" s="924">
        <v>64181.95654012006</v>
      </c>
      <c r="D319" s="52">
        <v>50634.7399754859</v>
      </c>
      <c r="E319" s="52">
        <v>54170.61188030371</v>
      </c>
      <c r="F319" s="52">
        <v>52150.71972904318</v>
      </c>
      <c r="G319" s="52">
        <v>44937.594051518106</v>
      </c>
      <c r="H319" s="52">
        <v>48196.765742162796</v>
      </c>
      <c r="I319" s="52">
        <v>46310.04957187923</v>
      </c>
      <c r="J319" s="52">
        <v>35623.635679337596</v>
      </c>
      <c r="K319" s="52">
        <v>38558.090505233034</v>
      </c>
      <c r="L319" s="52">
        <v>42724.159402241596</v>
      </c>
      <c r="M319" s="52" t="s">
        <v>79</v>
      </c>
    </row>
    <row r="320" spans="2:13">
      <c r="B320" s="1193" t="s">
        <v>1827</v>
      </c>
      <c r="C320" s="415">
        <v>211805.19151094952</v>
      </c>
      <c r="D320" s="173">
        <v>157827.00052530202</v>
      </c>
      <c r="E320" s="173">
        <v>160843.23358642252</v>
      </c>
      <c r="F320" s="173">
        <v>135957.66299745976</v>
      </c>
      <c r="G320" s="173">
        <v>119453.83730193858</v>
      </c>
      <c r="H320" s="173">
        <v>115493.72120336074</v>
      </c>
      <c r="I320" s="173">
        <v>108606.57954033349</v>
      </c>
      <c r="J320" s="173">
        <v>88581.859239744066</v>
      </c>
      <c r="K320" s="173">
        <v>92001.35531962954</v>
      </c>
      <c r="L320" s="173">
        <v>98756.226650062265</v>
      </c>
      <c r="M320" s="173">
        <v>82492.816091954024</v>
      </c>
    </row>
    <row r="321" spans="2:14">
      <c r="B321" s="409" t="s">
        <v>72</v>
      </c>
      <c r="C321" s="1194">
        <v>2584438.1499957722</v>
      </c>
      <c r="D321" s="1194">
        <v>1946762.3883733144</v>
      </c>
      <c r="E321" s="1194">
        <v>1993099.5980348371</v>
      </c>
      <c r="F321" s="1194">
        <v>1770456.3928873835</v>
      </c>
      <c r="G321" s="1194">
        <v>1732390.9002390017</v>
      </c>
      <c r="H321" s="1194">
        <v>1676380.8835486495</v>
      </c>
      <c r="I321" s="1194">
        <v>1563774.6732762507</v>
      </c>
      <c r="J321" s="1194">
        <v>1300452.3899134363</v>
      </c>
      <c r="K321" s="1194">
        <v>1263118.7410586551</v>
      </c>
      <c r="L321" s="1194">
        <v>1261657.8455790784</v>
      </c>
      <c r="M321" s="1194">
        <v>1111405.1724137932</v>
      </c>
    </row>
    <row r="322" spans="2:14">
      <c r="B322" s="1416" t="s">
        <v>2075</v>
      </c>
    </row>
    <row r="323" spans="2:14">
      <c r="B323" s="109"/>
      <c r="C323" s="27"/>
      <c r="D323" s="27"/>
      <c r="E323" s="27"/>
      <c r="F323" s="27"/>
      <c r="G323" s="27"/>
      <c r="H323" s="27"/>
      <c r="I323" s="27"/>
    </row>
    <row r="325" spans="2:14" ht="15.75">
      <c r="B325" s="190" t="s">
        <v>937</v>
      </c>
      <c r="C325" s="105"/>
      <c r="D325" s="105"/>
      <c r="E325" s="105"/>
      <c r="F325" s="105"/>
      <c r="G325" s="105"/>
      <c r="H325" s="105"/>
      <c r="I325" s="105"/>
      <c r="J325" s="105"/>
      <c r="K325" s="105"/>
    </row>
    <row r="326" spans="2:14">
      <c r="B326" s="1" t="s">
        <v>1829</v>
      </c>
      <c r="C326" s="1"/>
      <c r="D326" s="1"/>
      <c r="E326" s="1"/>
      <c r="F326" s="1"/>
      <c r="G326" s="1"/>
      <c r="H326" s="1"/>
      <c r="I326" s="1"/>
      <c r="J326" s="1"/>
      <c r="K326" s="1"/>
    </row>
    <row r="327" spans="2:14">
      <c r="B327" s="421" t="s">
        <v>677</v>
      </c>
      <c r="C327" s="159">
        <v>2021</v>
      </c>
      <c r="D327" s="159">
        <v>2020</v>
      </c>
      <c r="E327" s="159">
        <v>2019</v>
      </c>
      <c r="F327" s="159">
        <v>2018</v>
      </c>
      <c r="G327" s="159">
        <v>2017</v>
      </c>
      <c r="H327" s="159">
        <v>2016</v>
      </c>
      <c r="I327" s="159">
        <v>2015</v>
      </c>
      <c r="J327" s="159">
        <v>2014</v>
      </c>
      <c r="K327" s="159">
        <v>2013</v>
      </c>
      <c r="L327" s="159">
        <v>2012</v>
      </c>
      <c r="M327" s="159">
        <v>2011</v>
      </c>
      <c r="N327" s="300"/>
    </row>
    <row r="328" spans="2:14" ht="15.75" thickBot="1">
      <c r="B328" s="119" t="s">
        <v>18</v>
      </c>
      <c r="C328" s="26">
        <v>35813.815845100195</v>
      </c>
      <c r="D328" s="304">
        <v>36359.656802661528</v>
      </c>
      <c r="E328" s="304">
        <v>47930.326038410007</v>
      </c>
      <c r="F328" s="52">
        <v>42905.165114309908</v>
      </c>
      <c r="G328" s="52">
        <v>52446.667256793844</v>
      </c>
      <c r="H328" s="52">
        <v>67373.746499232089</v>
      </c>
      <c r="I328" s="52">
        <v>48657.052726453359</v>
      </c>
      <c r="J328" s="52">
        <v>37034.249153180281</v>
      </c>
      <c r="K328" s="52">
        <v>38906.708832166252</v>
      </c>
      <c r="L328" s="52">
        <v>42577.054794520547</v>
      </c>
      <c r="M328" s="52">
        <v>31590.517241379312</v>
      </c>
      <c r="N328" s="223"/>
    </row>
    <row r="329" spans="2:14" ht="15.75" thickBot="1">
      <c r="B329" s="119" t="s">
        <v>42</v>
      </c>
      <c r="C329" s="26">
        <v>26770.947831233618</v>
      </c>
      <c r="D329" s="304">
        <v>20949.045701278232</v>
      </c>
      <c r="E329" s="304">
        <v>21184.457347029926</v>
      </c>
      <c r="F329" s="52">
        <v>20294.665537679932</v>
      </c>
      <c r="G329" s="52">
        <v>20786.934584402941</v>
      </c>
      <c r="H329" s="52">
        <v>18225.675309422713</v>
      </c>
      <c r="I329" s="52">
        <v>19223.974763406943</v>
      </c>
      <c r="J329" s="52">
        <v>17139.63116296575</v>
      </c>
      <c r="K329" s="52">
        <v>17251.712973420676</v>
      </c>
      <c r="L329" s="52">
        <v>17844.022415940224</v>
      </c>
      <c r="M329" s="52">
        <v>15948.275862068967</v>
      </c>
      <c r="N329" s="223"/>
    </row>
    <row r="330" spans="2:14" ht="15.75" thickBot="1">
      <c r="B330" s="119" t="s">
        <v>49</v>
      </c>
      <c r="C330" s="26">
        <v>13007.525154307939</v>
      </c>
      <c r="D330" s="304">
        <v>11442.829627035544</v>
      </c>
      <c r="E330" s="304">
        <v>12798.570790531488</v>
      </c>
      <c r="F330" s="52">
        <v>13944.961896697714</v>
      </c>
      <c r="G330" s="52">
        <v>15557.227582544039</v>
      </c>
      <c r="H330" s="52">
        <v>16472.129370313487</v>
      </c>
      <c r="I330" s="52">
        <v>14912.12257773772</v>
      </c>
      <c r="J330" s="52">
        <v>11686.864885208883</v>
      </c>
      <c r="K330" s="52">
        <v>11787.516000301182</v>
      </c>
      <c r="L330" s="52">
        <v>12130.292652552927</v>
      </c>
      <c r="M330" s="52">
        <v>10780.172413793105</v>
      </c>
      <c r="N330" s="223"/>
    </row>
    <row r="331" spans="2:14" ht="15.75" thickBot="1">
      <c r="B331" s="119" t="s">
        <v>38</v>
      </c>
      <c r="C331" s="26">
        <v>1443.3076858036695</v>
      </c>
      <c r="D331" s="304">
        <v>1395.5524426545262</v>
      </c>
      <c r="E331" s="304">
        <v>1996.4269763287182</v>
      </c>
      <c r="F331" s="52">
        <v>1663.8441998306519</v>
      </c>
      <c r="G331" s="52">
        <v>1484.4649021864213</v>
      </c>
      <c r="H331" s="52">
        <v>1404.8242840364983</v>
      </c>
      <c r="I331" s="52">
        <v>1534.9256421811629</v>
      </c>
      <c r="J331" s="52">
        <v>1383.5152427549867</v>
      </c>
      <c r="K331" s="52">
        <v>1254.423612679768</v>
      </c>
      <c r="L331" s="52">
        <v>1534.0909090909092</v>
      </c>
      <c r="M331" s="52">
        <v>1941.8103448275863</v>
      </c>
      <c r="N331" s="223"/>
    </row>
    <row r="332" spans="2:14" ht="15.75" thickBot="1">
      <c r="B332" s="133" t="s">
        <v>15</v>
      </c>
      <c r="C332" s="426">
        <v>1044.2208505960937</v>
      </c>
      <c r="D332" s="928">
        <v>487.65540185606721</v>
      </c>
      <c r="E332" s="928">
        <v>1187.1371147833854</v>
      </c>
      <c r="F332" s="52">
        <v>1436.9178662150719</v>
      </c>
      <c r="G332" s="52">
        <v>1807.5595290785166</v>
      </c>
      <c r="H332" s="52">
        <v>1055.1992049869004</v>
      </c>
      <c r="I332" s="52">
        <v>1443.8936457863904</v>
      </c>
      <c r="J332" s="52">
        <v>834.0233345878811</v>
      </c>
      <c r="K332" s="52">
        <v>1614.3362698591973</v>
      </c>
      <c r="L332" s="92">
        <v>956.56911581569125</v>
      </c>
      <c r="M332" s="92">
        <v>2767.2413793103451</v>
      </c>
      <c r="N332" s="223"/>
    </row>
    <row r="333" spans="2:14" ht="15.75" thickBot="1">
      <c r="B333" s="119" t="s">
        <v>2076</v>
      </c>
      <c r="C333" s="26">
        <v>820.15726726980631</v>
      </c>
      <c r="D333" s="304">
        <v>599.7198389073717</v>
      </c>
      <c r="E333" s="304">
        <v>895.935685573917</v>
      </c>
      <c r="F333" s="52">
        <v>983.91193903471628</v>
      </c>
      <c r="G333" s="52">
        <v>1035.6731875719217</v>
      </c>
      <c r="H333" s="52">
        <v>579.09476917517395</v>
      </c>
      <c r="I333" s="52">
        <v>356.91753041910772</v>
      </c>
      <c r="J333" s="52">
        <v>88.821979676326677</v>
      </c>
      <c r="K333" s="52">
        <v>91.107597319478955</v>
      </c>
      <c r="L333" s="52">
        <v>135.4296388542964</v>
      </c>
      <c r="M333" s="52">
        <v>146.55172413793105</v>
      </c>
      <c r="N333" s="223"/>
    </row>
    <row r="334" spans="2:14" ht="15.75" thickBot="1">
      <c r="B334" s="119" t="s">
        <v>24</v>
      </c>
      <c r="C334" s="26">
        <v>728.84078802739486</v>
      </c>
      <c r="D334" s="304">
        <v>337.06881456837681</v>
      </c>
      <c r="E334" s="304">
        <v>39.303260384100049</v>
      </c>
      <c r="F334" s="52">
        <v>17.781541066892462</v>
      </c>
      <c r="G334" s="52">
        <v>123.92670620518723</v>
      </c>
      <c r="H334" s="52">
        <v>45.171198843617312</v>
      </c>
      <c r="I334" s="52">
        <v>68.499324019828762</v>
      </c>
      <c r="J334" s="52">
        <v>38.389160707564919</v>
      </c>
      <c r="K334" s="52">
        <v>81.319177772758067</v>
      </c>
      <c r="L334" s="52">
        <v>91.064757160647574</v>
      </c>
      <c r="M334" s="52">
        <v>89.080459770114942</v>
      </c>
      <c r="N334" s="223"/>
    </row>
    <row r="335" spans="2:14" ht="15.75" thickBot="1">
      <c r="B335" s="119" t="s">
        <v>1833</v>
      </c>
      <c r="C335" s="26">
        <v>723.76765029170542</v>
      </c>
      <c r="D335" s="304">
        <v>42.899667308702497</v>
      </c>
      <c r="E335" s="304">
        <v>690.48682447521219</v>
      </c>
      <c r="F335" s="52">
        <v>406.43522438611342</v>
      </c>
      <c r="G335" s="52">
        <v>23.014959723820485</v>
      </c>
      <c r="H335" s="52">
        <v>4.5171198843617306</v>
      </c>
      <c r="I335" s="52">
        <v>34.249662009914381</v>
      </c>
      <c r="J335" s="52">
        <v>280.0150545728265</v>
      </c>
      <c r="K335" s="52">
        <v>18.07092839394624</v>
      </c>
      <c r="L335" s="52">
        <v>28.798256537982567</v>
      </c>
      <c r="M335" s="52">
        <v>5.7471264367816097</v>
      </c>
      <c r="N335" s="223"/>
    </row>
    <row r="336" spans="2:14" ht="15.75" thickBot="1">
      <c r="B336" s="133" t="s">
        <v>1526</v>
      </c>
      <c r="C336" s="426">
        <v>617.23175784222542</v>
      </c>
      <c r="D336" s="928">
        <v>336.19331115391344</v>
      </c>
      <c r="E336" s="928">
        <v>701.20589548905764</v>
      </c>
      <c r="F336" s="52">
        <v>530.05927180355627</v>
      </c>
      <c r="G336" s="52">
        <v>598.38895281933264</v>
      </c>
      <c r="H336" s="52">
        <v>731.77342126660039</v>
      </c>
      <c r="I336" s="52">
        <v>785.0383055430375</v>
      </c>
      <c r="J336" s="52">
        <v>546.48099360180652</v>
      </c>
      <c r="K336" s="52">
        <v>440.47887960243958</v>
      </c>
      <c r="L336" s="92">
        <v>365.81569115815694</v>
      </c>
      <c r="M336" s="92">
        <v>142.95977011494253</v>
      </c>
      <c r="N336" s="223"/>
    </row>
    <row r="337" spans="2:14" ht="15.75" thickBot="1">
      <c r="B337" s="119" t="s">
        <v>18</v>
      </c>
      <c r="C337" s="26">
        <v>532.67946224740001</v>
      </c>
      <c r="D337" s="304">
        <v>216.24934337243914</v>
      </c>
      <c r="E337" s="304">
        <v>979.90174184903981</v>
      </c>
      <c r="F337" s="52">
        <v>1859.441151566469</v>
      </c>
      <c r="G337" s="52">
        <v>567.40727626803584</v>
      </c>
      <c r="H337" s="52">
        <v>445.3880205980667</v>
      </c>
      <c r="I337" s="52">
        <v>590.35601622352419</v>
      </c>
      <c r="J337" s="52">
        <v>392.92435077154687</v>
      </c>
      <c r="K337" s="52">
        <v>195.76839093441757</v>
      </c>
      <c r="L337" s="52">
        <v>508.25031133250314</v>
      </c>
      <c r="M337" s="52">
        <v>299.56896551724139</v>
      </c>
      <c r="N337" s="223"/>
    </row>
    <row r="338" spans="2:14">
      <c r="B338" s="161" t="s">
        <v>150</v>
      </c>
      <c r="C338" s="405">
        <v>4190.4117696795465</v>
      </c>
      <c r="D338" s="324">
        <v>4850.2889161267694</v>
      </c>
      <c r="E338" s="324">
        <v>6447.5212148280507</v>
      </c>
      <c r="F338" s="151">
        <v>9580.863674851822</v>
      </c>
      <c r="G338" s="151">
        <v>4943.790386828362</v>
      </c>
      <c r="H338" s="151">
        <v>6931.0687505646401</v>
      </c>
      <c r="I338" s="151">
        <v>9240.198287516896</v>
      </c>
      <c r="J338" s="151">
        <v>9899.8870907037999</v>
      </c>
      <c r="K338" s="151">
        <v>11280.024094571196</v>
      </c>
      <c r="L338" s="47">
        <v>14140.722291407221</v>
      </c>
      <c r="M338" s="47">
        <v>21861.350574712651</v>
      </c>
      <c r="N338" s="223"/>
    </row>
    <row r="339" spans="2:14">
      <c r="B339" s="107" t="s">
        <v>4</v>
      </c>
      <c r="C339" s="673">
        <v>85692.90606239959</v>
      </c>
      <c r="D339" s="673">
        <v>77017.159866923481</v>
      </c>
      <c r="E339" s="673">
        <v>94851.272889682892</v>
      </c>
      <c r="F339" s="673">
        <v>93625.740897544456</v>
      </c>
      <c r="G339" s="673">
        <v>99371.514561387987</v>
      </c>
      <c r="H339" s="673">
        <v>113264.97425241666</v>
      </c>
      <c r="I339" s="673">
        <v>96849.031095087877</v>
      </c>
      <c r="J339" s="673">
        <v>79324.802408731644</v>
      </c>
      <c r="K339" s="673">
        <v>82921.466757021306</v>
      </c>
      <c r="L339" s="673">
        <v>90312.110834371109</v>
      </c>
      <c r="M339" s="673">
        <v>85575.431034482768</v>
      </c>
      <c r="N339" s="986"/>
    </row>
    <row r="340" spans="2:14">
      <c r="B340" s="1416" t="s">
        <v>2075</v>
      </c>
      <c r="C340" s="94"/>
      <c r="D340" s="94"/>
      <c r="E340" s="94"/>
      <c r="F340" s="94"/>
      <c r="G340" s="94"/>
      <c r="H340" s="94"/>
      <c r="I340" s="94"/>
      <c r="J340" s="94"/>
      <c r="K340" s="94"/>
      <c r="L340" s="157"/>
      <c r="M340" s="157"/>
      <c r="N340" s="1198"/>
    </row>
    <row r="341" spans="2:14">
      <c r="B341" s="94"/>
      <c r="C341" s="1196"/>
      <c r="D341" s="1196"/>
      <c r="E341" s="1196"/>
      <c r="F341" s="1196"/>
      <c r="G341" s="1196"/>
      <c r="H341" s="1196"/>
      <c r="I341" s="1196"/>
      <c r="J341" s="1196"/>
      <c r="K341" s="1196"/>
      <c r="L341" s="1196"/>
      <c r="M341" s="1196"/>
      <c r="N341" s="1199"/>
    </row>
    <row r="342" spans="2:14">
      <c r="C342" s="184"/>
      <c r="D342" s="184"/>
      <c r="E342" s="184"/>
      <c r="F342" s="184"/>
      <c r="G342" s="184"/>
      <c r="H342" s="184"/>
      <c r="I342" s="184"/>
      <c r="J342" s="184"/>
      <c r="N342" s="375"/>
    </row>
    <row r="343" spans="2:14" ht="15.75">
      <c r="B343" s="190" t="s">
        <v>937</v>
      </c>
      <c r="C343" s="105"/>
      <c r="D343" s="105"/>
      <c r="E343" s="105"/>
      <c r="F343" s="105"/>
      <c r="G343" s="105"/>
      <c r="H343" s="105"/>
      <c r="I343" s="105"/>
      <c r="J343" s="105"/>
      <c r="K343" s="105"/>
      <c r="N343" s="375"/>
    </row>
    <row r="344" spans="2:14">
      <c r="B344" s="1" t="s">
        <v>676</v>
      </c>
      <c r="C344" s="1"/>
      <c r="D344" s="1"/>
      <c r="E344" s="1"/>
      <c r="F344" s="1"/>
      <c r="G344" s="1"/>
      <c r="H344" s="1"/>
      <c r="I344" s="1"/>
      <c r="J344" s="1"/>
      <c r="K344" s="1"/>
      <c r="N344" s="375"/>
    </row>
    <row r="345" spans="2:14">
      <c r="B345" s="421" t="s">
        <v>677</v>
      </c>
      <c r="C345" s="421">
        <v>2021</v>
      </c>
      <c r="D345" s="421">
        <v>2020</v>
      </c>
      <c r="E345" s="421">
        <v>2019</v>
      </c>
      <c r="F345" s="421">
        <v>2018</v>
      </c>
      <c r="G345" s="421">
        <v>2017</v>
      </c>
      <c r="H345" s="421">
        <v>2016</v>
      </c>
      <c r="I345" s="421">
        <v>2015</v>
      </c>
      <c r="J345" s="421">
        <v>2014</v>
      </c>
      <c r="K345" s="421">
        <v>2013</v>
      </c>
      <c r="L345" s="159">
        <v>2012</v>
      </c>
      <c r="M345" s="159">
        <v>2011</v>
      </c>
      <c r="N345" s="300"/>
    </row>
    <row r="346" spans="2:14" ht="15.75" thickBot="1">
      <c r="B346" s="119" t="s">
        <v>42</v>
      </c>
      <c r="C346" s="26">
        <v>14236.070009300751</v>
      </c>
      <c r="D346" s="304">
        <v>10428.12116967256</v>
      </c>
      <c r="E346" s="304">
        <v>11967.842786958465</v>
      </c>
      <c r="F346" s="52">
        <v>11805.249788314986</v>
      </c>
      <c r="G346" s="52">
        <v>12467.026644241834</v>
      </c>
      <c r="H346" s="52">
        <v>12950.582708465083</v>
      </c>
      <c r="I346" s="52">
        <v>16076.61108607481</v>
      </c>
      <c r="J346" s="52">
        <v>14439.593526533685</v>
      </c>
      <c r="K346" s="52">
        <v>16564.26473910097</v>
      </c>
      <c r="L346" s="52">
        <v>18865.19302615193</v>
      </c>
      <c r="M346" s="52">
        <v>22050.287356321842</v>
      </c>
      <c r="N346" s="223"/>
    </row>
    <row r="347" spans="2:14" ht="15.75" thickBot="1">
      <c r="B347" s="119" t="s">
        <v>49</v>
      </c>
      <c r="C347" s="26">
        <v>1179.5045235478142</v>
      </c>
      <c r="D347" s="304">
        <v>253.02048677989842</v>
      </c>
      <c r="E347" s="304">
        <v>1069.2273336310855</v>
      </c>
      <c r="F347" s="52">
        <v>525.82557154953429</v>
      </c>
      <c r="G347" s="52">
        <v>139.86013986013987</v>
      </c>
      <c r="H347" s="52">
        <v>174.36082753636282</v>
      </c>
      <c r="I347" s="52">
        <v>84.722848129788204</v>
      </c>
      <c r="J347" s="52">
        <v>85.811065111027474</v>
      </c>
      <c r="K347" s="52">
        <v>7.5295534974775995</v>
      </c>
      <c r="L347" s="52">
        <v>58.374844333748449</v>
      </c>
      <c r="M347" s="52">
        <v>102.72988505747126</v>
      </c>
      <c r="N347" s="223"/>
    </row>
    <row r="348" spans="2:14" ht="15.75" thickBot="1">
      <c r="B348" s="119" t="s">
        <v>38</v>
      </c>
      <c r="C348" s="26">
        <v>472.64733237507397</v>
      </c>
      <c r="D348" s="304">
        <v>428.99667308702499</v>
      </c>
      <c r="E348" s="304">
        <v>641.35774899508715</v>
      </c>
      <c r="F348" s="52">
        <v>914.47925486875522</v>
      </c>
      <c r="G348" s="52">
        <v>725.85642205895374</v>
      </c>
      <c r="H348" s="52">
        <v>617.03857620381245</v>
      </c>
      <c r="I348" s="52">
        <v>579.54033348355119</v>
      </c>
      <c r="J348" s="52">
        <v>527.66277756868647</v>
      </c>
      <c r="K348" s="52">
        <v>723.59009110759723</v>
      </c>
      <c r="L348" s="52">
        <v>963.574097135741</v>
      </c>
      <c r="M348" s="52">
        <v>1088.3620689655172</v>
      </c>
      <c r="N348" s="223"/>
    </row>
    <row r="349" spans="2:14">
      <c r="B349" s="161" t="s">
        <v>150</v>
      </c>
      <c r="C349" s="405">
        <v>1505.8763845438402</v>
      </c>
      <c r="D349" s="324">
        <v>1174.0500787953069</v>
      </c>
      <c r="E349" s="324">
        <v>1944.618133095132</v>
      </c>
      <c r="F349" s="151">
        <v>1868.7552921253175</v>
      </c>
      <c r="G349" s="151">
        <v>3641.6747809152862</v>
      </c>
      <c r="H349" s="151">
        <v>3340.8618664739361</v>
      </c>
      <c r="I349" s="151">
        <v>3223.9747634069408</v>
      </c>
      <c r="J349" s="151">
        <v>1771.17049303726</v>
      </c>
      <c r="K349" s="151">
        <v>577.51675325653184</v>
      </c>
      <c r="L349" s="47">
        <v>558.8418430884185</v>
      </c>
      <c r="M349" s="47">
        <v>660.91954022988523</v>
      </c>
      <c r="N349" s="223"/>
    </row>
    <row r="350" spans="2:14">
      <c r="B350" s="107" t="s">
        <v>4</v>
      </c>
      <c r="C350" s="673">
        <v>17392.407203855582</v>
      </c>
      <c r="D350" s="673">
        <v>12285.063911749256</v>
      </c>
      <c r="E350" s="673">
        <v>15623.939258597589</v>
      </c>
      <c r="F350" s="673">
        <v>15114.309906858594</v>
      </c>
      <c r="G350" s="673">
        <v>16974.417987076216</v>
      </c>
      <c r="H350" s="673">
        <v>17084.65082663294</v>
      </c>
      <c r="I350" s="673">
        <v>19964.849031095087</v>
      </c>
      <c r="J350" s="673">
        <v>16824.237862250659</v>
      </c>
      <c r="K350" s="673">
        <v>17873.654092312325</v>
      </c>
      <c r="L350" s="673">
        <v>20445.98381070984</v>
      </c>
      <c r="M350" s="673">
        <v>23900.862068965518</v>
      </c>
      <c r="N350" s="986"/>
    </row>
    <row r="351" spans="2:14">
      <c r="B351" s="1416" t="s">
        <v>2075</v>
      </c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</row>
    <row r="352" spans="2:14">
      <c r="C352" s="27"/>
      <c r="D352" s="27"/>
      <c r="E352" s="27"/>
      <c r="F352" s="27"/>
      <c r="G352" s="27"/>
      <c r="H352" s="27"/>
      <c r="I352" s="27"/>
    </row>
    <row r="354" spans="2:14" ht="15.75">
      <c r="B354" s="1417" t="s">
        <v>1835</v>
      </c>
      <c r="C354" s="451"/>
      <c r="D354" s="451"/>
      <c r="E354" s="451"/>
      <c r="F354" s="451"/>
      <c r="G354" s="451"/>
      <c r="H354" s="451"/>
      <c r="I354" s="451"/>
      <c r="J354" s="451"/>
      <c r="K354" s="451"/>
    </row>
    <row r="355" spans="2:14" ht="15.75">
      <c r="B355" s="452" t="s">
        <v>1836</v>
      </c>
      <c r="C355" s="451"/>
      <c r="D355" s="451"/>
      <c r="E355" s="451"/>
      <c r="F355" s="451"/>
      <c r="G355" s="451"/>
      <c r="H355" s="451"/>
      <c r="I355" s="451"/>
      <c r="J355" s="451"/>
      <c r="K355" s="451"/>
    </row>
    <row r="356" spans="2:14">
      <c r="B356" s="453"/>
      <c r="C356" s="454">
        <v>2021</v>
      </c>
      <c r="D356" s="454">
        <v>2020</v>
      </c>
      <c r="E356" s="454">
        <v>2019</v>
      </c>
      <c r="F356" s="454">
        <v>2018</v>
      </c>
      <c r="G356" s="454">
        <v>2017</v>
      </c>
      <c r="H356" s="454">
        <v>2016</v>
      </c>
      <c r="I356" s="454">
        <v>2015</v>
      </c>
      <c r="J356" s="454">
        <v>2014</v>
      </c>
      <c r="K356" s="454">
        <v>2013</v>
      </c>
      <c r="L356" s="454">
        <v>2012</v>
      </c>
      <c r="M356" s="454">
        <v>2011</v>
      </c>
      <c r="N356" s="1200"/>
    </row>
    <row r="357" spans="2:14" ht="23.25" thickBot="1">
      <c r="B357" s="43" t="s">
        <v>1821</v>
      </c>
      <c r="C357" s="458">
        <v>5076.5198275133171</v>
      </c>
      <c r="D357" s="304">
        <v>3919.6287865522672</v>
      </c>
      <c r="E357" s="304">
        <v>3897.2755694506477</v>
      </c>
      <c r="F357" s="52">
        <v>4255.7154953429299</v>
      </c>
      <c r="G357" s="52">
        <v>8995.3084889793754</v>
      </c>
      <c r="H357" s="52">
        <v>8407.2635287740541</v>
      </c>
      <c r="I357" s="52">
        <v>6603.875619648491</v>
      </c>
      <c r="J357" s="52">
        <v>9171.9984945427168</v>
      </c>
      <c r="K357" s="52">
        <v>7802.1233340862882</v>
      </c>
      <c r="L357" s="52">
        <v>7955.323785803238</v>
      </c>
      <c r="M357" s="52">
        <v>8488.5057471264372</v>
      </c>
      <c r="N357" s="223"/>
    </row>
    <row r="358" spans="2:14" ht="23.25" thickBot="1">
      <c r="B358" s="43" t="s">
        <v>791</v>
      </c>
      <c r="C358" s="458">
        <v>4666.4411938784133</v>
      </c>
      <c r="D358" s="304">
        <v>3205.2180003502012</v>
      </c>
      <c r="E358" s="304">
        <v>2999.5533720410899</v>
      </c>
      <c r="F358" s="52">
        <v>4233.7002540220146</v>
      </c>
      <c r="G358" s="52">
        <v>7383.3761175533336</v>
      </c>
      <c r="H358" s="52">
        <v>5302.1953202637997</v>
      </c>
      <c r="I358" s="52">
        <v>2865.2546191978372</v>
      </c>
      <c r="J358" s="52">
        <v>3142.6420775310498</v>
      </c>
      <c r="K358" s="52">
        <v>5236.8044574956702</v>
      </c>
      <c r="L358" s="52">
        <v>3332.8144458281445</v>
      </c>
      <c r="M358" s="52">
        <v>2906.6091954022991</v>
      </c>
      <c r="N358" s="223"/>
    </row>
    <row r="359" spans="2:14" ht="15.75" thickBot="1">
      <c r="B359" s="455" t="s">
        <v>1822</v>
      </c>
      <c r="C359" s="456">
        <v>9742.9610213917294</v>
      </c>
      <c r="D359" s="305">
        <v>7124.846786902468</v>
      </c>
      <c r="E359" s="305">
        <v>6896.8289414917381</v>
      </c>
      <c r="F359" s="51">
        <v>8489.4157493649454</v>
      </c>
      <c r="G359" s="51">
        <v>16378.684606532708</v>
      </c>
      <c r="H359" s="51">
        <v>13709.458849037854</v>
      </c>
      <c r="I359" s="51">
        <v>9469.1302388463282</v>
      </c>
      <c r="J359" s="51">
        <v>12313.887843432443</v>
      </c>
      <c r="K359" s="51">
        <v>13038.927791581958</v>
      </c>
      <c r="L359" s="51">
        <v>11288.138231631383</v>
      </c>
      <c r="M359" s="51">
        <v>11394.396551724139</v>
      </c>
      <c r="N359" s="986"/>
    </row>
    <row r="360" spans="2:14" ht="15.75" thickBot="1">
      <c r="B360" s="43" t="s">
        <v>1823</v>
      </c>
      <c r="C360" s="458">
        <v>11771.370592711592</v>
      </c>
      <c r="D360" s="304">
        <v>11387.672911924356</v>
      </c>
      <c r="E360" s="304">
        <v>11292.5413130862</v>
      </c>
      <c r="F360" s="52">
        <v>11771.380186282811</v>
      </c>
      <c r="G360" s="52">
        <v>12332.477648933345</v>
      </c>
      <c r="H360" s="52">
        <v>9834.6734122323614</v>
      </c>
      <c r="I360" s="52">
        <v>11509.689049121227</v>
      </c>
      <c r="J360" s="52">
        <v>8630.0338727888593</v>
      </c>
      <c r="K360" s="52">
        <v>8854.0019576839095</v>
      </c>
      <c r="L360" s="52">
        <v>10412.515566625156</v>
      </c>
      <c r="M360" s="52">
        <v>9702.5862068965525</v>
      </c>
      <c r="N360" s="223"/>
    </row>
    <row r="361" spans="2:14" ht="15.75" thickBot="1">
      <c r="B361" s="43" t="s">
        <v>1824</v>
      </c>
      <c r="C361" s="458">
        <v>89609.368394351899</v>
      </c>
      <c r="D361" s="304">
        <v>91104.885309052697</v>
      </c>
      <c r="E361" s="304">
        <v>91255.917820455565</v>
      </c>
      <c r="F361" s="52">
        <v>79430.990685859433</v>
      </c>
      <c r="G361" s="52">
        <v>68550.05753739932</v>
      </c>
      <c r="H361" s="52">
        <v>55855.994218086547</v>
      </c>
      <c r="I361" s="52">
        <v>50155.926092834612</v>
      </c>
      <c r="J361" s="52">
        <v>45140.383891607074</v>
      </c>
      <c r="K361" s="52">
        <v>41641.442662450114</v>
      </c>
      <c r="L361" s="52">
        <v>37694.582814445828</v>
      </c>
      <c r="M361" s="52">
        <v>29635.057471264368</v>
      </c>
      <c r="N361" s="223"/>
    </row>
    <row r="362" spans="2:14" ht="15.75" thickBot="1">
      <c r="B362" s="43" t="s">
        <v>795</v>
      </c>
      <c r="C362" s="458">
        <v>2996.5333558806119</v>
      </c>
      <c r="D362" s="304">
        <v>2640.5182980213622</v>
      </c>
      <c r="E362" s="304">
        <v>2755.6945064761057</v>
      </c>
      <c r="F362" s="52">
        <v>2613.0397967823878</v>
      </c>
      <c r="G362" s="52">
        <v>3346.9062582986635</v>
      </c>
      <c r="H362" s="52">
        <v>3197.2174541512331</v>
      </c>
      <c r="I362" s="52">
        <v>3559.260928346102</v>
      </c>
      <c r="J362" s="52">
        <v>3187.0530673692133</v>
      </c>
      <c r="K362" s="52">
        <v>4006.4754160078305</v>
      </c>
      <c r="L362" s="52">
        <v>3793.5865504358658</v>
      </c>
      <c r="M362" s="52">
        <v>4153.0172413793107</v>
      </c>
      <c r="N362" s="223"/>
    </row>
    <row r="363" spans="2:14" ht="15.75" thickBot="1">
      <c r="B363" s="43" t="s">
        <v>796</v>
      </c>
      <c r="C363" s="458">
        <v>3357.5716580705162</v>
      </c>
      <c r="D363" s="304">
        <v>2876.0287165119939</v>
      </c>
      <c r="E363" s="304">
        <v>2766.413577489951</v>
      </c>
      <c r="F363" s="52">
        <v>2530.0592718035564</v>
      </c>
      <c r="G363" s="52">
        <v>2667.0797556873508</v>
      </c>
      <c r="H363" s="52">
        <v>2458.2166410696541</v>
      </c>
      <c r="I363" s="52">
        <v>2702.1180712032447</v>
      </c>
      <c r="J363" s="52">
        <v>1779.4505080918329</v>
      </c>
      <c r="K363" s="52">
        <v>2320.6083879225962</v>
      </c>
      <c r="L363" s="52">
        <v>1844.6450809464509</v>
      </c>
      <c r="M363" s="52">
        <v>2002.8735632183909</v>
      </c>
      <c r="N363" s="223"/>
    </row>
    <row r="364" spans="2:14" ht="15.75" thickBot="1">
      <c r="B364" s="43" t="s">
        <v>1837</v>
      </c>
      <c r="C364" s="458">
        <v>200367.80248583748</v>
      </c>
      <c r="D364" s="304">
        <v>157343.72264051827</v>
      </c>
      <c r="E364" s="304">
        <v>167896.38231353284</v>
      </c>
      <c r="F364" s="52">
        <v>158943.26841659611</v>
      </c>
      <c r="G364" s="52">
        <v>157838.36416747811</v>
      </c>
      <c r="H364" s="52">
        <v>154300.29812991238</v>
      </c>
      <c r="I364" s="52">
        <v>156507.43578188375</v>
      </c>
      <c r="J364" s="52">
        <v>130500.56454648099</v>
      </c>
      <c r="K364" s="52">
        <v>127714.78051351554</v>
      </c>
      <c r="L364" s="52">
        <v>119373.44333748444</v>
      </c>
      <c r="M364" s="52">
        <v>104875.7183908046</v>
      </c>
      <c r="N364" s="223"/>
    </row>
    <row r="365" spans="2:14" ht="15.75" thickBot="1">
      <c r="B365" s="1191" t="s">
        <v>1826</v>
      </c>
      <c r="C365" s="456">
        <v>308103.49200980802</v>
      </c>
      <c r="D365" s="456">
        <v>265352.82787602872</v>
      </c>
      <c r="E365" s="456">
        <v>275966.94953104068</v>
      </c>
      <c r="F365" s="456">
        <v>255289.58509737509</v>
      </c>
      <c r="G365" s="456">
        <v>244734.88536779679</v>
      </c>
      <c r="H365" s="456">
        <v>225646.39985545215</v>
      </c>
      <c r="I365" s="456">
        <v>224434.42992338893</v>
      </c>
      <c r="J365" s="456">
        <v>189237.48588633796</v>
      </c>
      <c r="K365" s="456">
        <v>184536.55598223023</v>
      </c>
      <c r="L365" s="456">
        <v>173118.77334993775</v>
      </c>
      <c r="M365" s="456">
        <v>150369.25287356324</v>
      </c>
      <c r="N365" s="986"/>
    </row>
    <row r="366" spans="2:14" ht="15.75" thickBot="1">
      <c r="B366" s="463" t="s">
        <v>134</v>
      </c>
      <c r="C366" s="458">
        <v>3802.3167328992981</v>
      </c>
      <c r="D366" s="304">
        <v>2794.6068989669056</v>
      </c>
      <c r="E366" s="304">
        <v>3290.7548012505586</v>
      </c>
      <c r="F366" s="52">
        <v>2940.7281964436916</v>
      </c>
      <c r="G366" s="52">
        <v>3058.3340709922991</v>
      </c>
      <c r="H366" s="52">
        <v>3386.0330653175533</v>
      </c>
      <c r="I366" s="52">
        <v>4147.8143307796308</v>
      </c>
      <c r="J366" s="52">
        <v>3589.7628904779826</v>
      </c>
      <c r="K366" s="52">
        <v>3982.380844815902</v>
      </c>
      <c r="L366" s="92">
        <v>4259.0286425902868</v>
      </c>
      <c r="M366" s="92">
        <v>5773.7068965517246</v>
      </c>
      <c r="N366" s="223"/>
    </row>
    <row r="367" spans="2:14" ht="15.75" thickBot="1">
      <c r="B367" s="43" t="s">
        <v>138</v>
      </c>
      <c r="C367" s="458">
        <v>994.33499619514657</v>
      </c>
      <c r="D367" s="304">
        <v>803.71213447732441</v>
      </c>
      <c r="E367" s="304">
        <v>687.80705672175077</v>
      </c>
      <c r="F367" s="52">
        <v>666.38441998306519</v>
      </c>
      <c r="G367" s="52">
        <v>822.34221474727804</v>
      </c>
      <c r="H367" s="52">
        <v>1026.2896377269853</v>
      </c>
      <c r="I367" s="52">
        <v>1160.883280757098</v>
      </c>
      <c r="J367" s="52">
        <v>1021.4527662777568</v>
      </c>
      <c r="K367" s="52">
        <v>1139.9743995181086</v>
      </c>
      <c r="L367" s="52">
        <v>1292.8082191780823</v>
      </c>
      <c r="M367" s="52">
        <v>2381.4655172413795</v>
      </c>
      <c r="N367" s="223"/>
    </row>
    <row r="368" spans="2:14" ht="15.75" thickBot="1">
      <c r="B368" s="43" t="s">
        <v>141</v>
      </c>
      <c r="C368" s="458">
        <v>106.53589244948</v>
      </c>
      <c r="D368" s="304">
        <v>7.8795307301698472</v>
      </c>
      <c r="E368" s="304">
        <v>83.07280035730237</v>
      </c>
      <c r="F368" s="52">
        <v>120.23708721422523</v>
      </c>
      <c r="G368" s="52">
        <v>98.256174205541299</v>
      </c>
      <c r="H368" s="52">
        <v>65.046526334808931</v>
      </c>
      <c r="I368" s="52">
        <v>243.35286164939163</v>
      </c>
      <c r="J368" s="52">
        <v>351.5242754986827</v>
      </c>
      <c r="K368" s="52">
        <v>482.64437918831413</v>
      </c>
      <c r="L368" s="52">
        <v>2112.3910336239105</v>
      </c>
      <c r="M368" s="52">
        <v>1341.9540229885058</v>
      </c>
      <c r="N368" s="223"/>
    </row>
    <row r="369" spans="2:16" ht="15.75" thickBot="1">
      <c r="B369" s="43" t="s">
        <v>136</v>
      </c>
      <c r="C369" s="458">
        <v>1014.6275471379047</v>
      </c>
      <c r="D369" s="304">
        <v>674.13762913675362</v>
      </c>
      <c r="E369" s="304">
        <v>690.48682447521219</v>
      </c>
      <c r="F369" s="52">
        <v>939.0347163420829</v>
      </c>
      <c r="G369" s="52">
        <v>868.37213419491911</v>
      </c>
      <c r="H369" s="52">
        <v>982.02186286024028</v>
      </c>
      <c r="I369" s="52">
        <v>1159.9819738621002</v>
      </c>
      <c r="J369" s="52">
        <v>955.21264584117421</v>
      </c>
      <c r="K369" s="52">
        <v>987.12446351931328</v>
      </c>
      <c r="L369" s="52">
        <v>1137.9202988792031</v>
      </c>
      <c r="M369" s="52">
        <v>2301.7241379310344</v>
      </c>
      <c r="N369" s="223"/>
    </row>
    <row r="370" spans="2:16" ht="15.75" thickBot="1">
      <c r="B370" s="43" t="s">
        <v>135</v>
      </c>
      <c r="C370" s="458">
        <v>426.98909275386825</v>
      </c>
      <c r="D370" s="304">
        <v>205.74330239887934</v>
      </c>
      <c r="E370" s="304">
        <v>603.84100044662796</v>
      </c>
      <c r="F370" s="52">
        <v>377.64606265876375</v>
      </c>
      <c r="G370" s="52">
        <v>339.91325130565639</v>
      </c>
      <c r="H370" s="52">
        <v>646.85156744059987</v>
      </c>
      <c r="I370" s="52">
        <v>670.57232987832356</v>
      </c>
      <c r="J370" s="52">
        <v>818.21603312006016</v>
      </c>
      <c r="K370" s="52">
        <v>933.66463368722236</v>
      </c>
      <c r="L370" s="52">
        <v>389.94396014943965</v>
      </c>
      <c r="M370" s="52" t="s">
        <v>79</v>
      </c>
      <c r="N370" s="223"/>
    </row>
    <row r="371" spans="2:16" ht="15.75" thickBot="1">
      <c r="B371" s="43" t="s">
        <v>782</v>
      </c>
      <c r="C371" s="458">
        <v>9223.8099264395023</v>
      </c>
      <c r="D371" s="304">
        <v>6522.5004377517071</v>
      </c>
      <c r="E371" s="304">
        <v>7797.2309066547568</v>
      </c>
      <c r="F371" s="52">
        <v>7623.2006773920402</v>
      </c>
      <c r="G371" s="52">
        <v>7640.9666283084007</v>
      </c>
      <c r="H371" s="52">
        <v>7315.0239407353874</v>
      </c>
      <c r="I371" s="52">
        <v>8958.9905362776026</v>
      </c>
      <c r="J371" s="52">
        <v>7784.7196085811065</v>
      </c>
      <c r="K371" s="52">
        <v>9174.7609366764555</v>
      </c>
      <c r="L371" s="52">
        <v>9868.4620174346201</v>
      </c>
      <c r="M371" s="52">
        <v>10573.275862068966</v>
      </c>
      <c r="N371" s="223"/>
    </row>
    <row r="372" spans="2:16" ht="23.25" thickBot="1">
      <c r="B372" s="43" t="s">
        <v>783</v>
      </c>
      <c r="C372" s="458">
        <v>1822.9474930244355</v>
      </c>
      <c r="D372" s="304">
        <v>1276.4839782875151</v>
      </c>
      <c r="E372" s="304">
        <v>2469.8526127735599</v>
      </c>
      <c r="F372" s="52">
        <v>2447.9254868755293</v>
      </c>
      <c r="G372" s="52">
        <v>4146.2335133221213</v>
      </c>
      <c r="H372" s="52">
        <v>3663.3842262173639</v>
      </c>
      <c r="I372" s="52">
        <v>3623.253717890942</v>
      </c>
      <c r="J372" s="52">
        <v>2304.10237109522</v>
      </c>
      <c r="K372" s="52">
        <v>1173.8573902567578</v>
      </c>
      <c r="L372" s="52">
        <v>1385.4296388542964</v>
      </c>
      <c r="M372" s="52">
        <v>1528.7356321839081</v>
      </c>
      <c r="N372" s="223"/>
    </row>
    <row r="373" spans="2:16" ht="15.75" thickBot="1">
      <c r="B373" s="425" t="s">
        <v>446</v>
      </c>
      <c r="C373" s="1201">
        <v>17392.407203855582</v>
      </c>
      <c r="D373" s="1201">
        <v>12285.063911749256</v>
      </c>
      <c r="E373" s="1201">
        <v>15623.939258597589</v>
      </c>
      <c r="F373" s="1201">
        <v>15114.309906858594</v>
      </c>
      <c r="G373" s="1201">
        <v>16974.417987076216</v>
      </c>
      <c r="H373" s="1201">
        <v>17084.65082663294</v>
      </c>
      <c r="I373" s="1201">
        <v>19964.849031095087</v>
      </c>
      <c r="J373" s="1201">
        <v>16824.237862250659</v>
      </c>
      <c r="K373" s="1201">
        <v>17873.654092312325</v>
      </c>
      <c r="L373" s="1201">
        <v>20445.98381070984</v>
      </c>
      <c r="M373" s="1201">
        <v>23900.862068965518</v>
      </c>
      <c r="N373" s="986"/>
    </row>
    <row r="374" spans="2:16" ht="23.25" thickBot="1">
      <c r="B374" s="43" t="s">
        <v>798</v>
      </c>
      <c r="C374" s="458">
        <v>71904.117696795467</v>
      </c>
      <c r="D374" s="304">
        <v>54484.328488881103</v>
      </c>
      <c r="E374" s="304">
        <v>79974.988834301024</v>
      </c>
      <c r="F374" s="52">
        <v>80386.960203217604</v>
      </c>
      <c r="G374" s="52">
        <v>85802.4254226786</v>
      </c>
      <c r="H374" s="52">
        <v>66177.613153853104</v>
      </c>
      <c r="I374" s="52">
        <v>53964.849031095095</v>
      </c>
      <c r="J374" s="52">
        <v>45802.03236733158</v>
      </c>
      <c r="K374" s="52">
        <v>38211.731044349071</v>
      </c>
      <c r="L374" s="52">
        <v>36199.408468244088</v>
      </c>
      <c r="M374" s="52" t="s">
        <v>79</v>
      </c>
      <c r="N374" s="223"/>
    </row>
    <row r="375" spans="2:16" ht="23.25" thickBot="1">
      <c r="B375" s="43" t="s">
        <v>799</v>
      </c>
      <c r="C375" s="458">
        <v>13788.788365604125</v>
      </c>
      <c r="D375" s="304">
        <v>22532.831378042374</v>
      </c>
      <c r="E375" s="304">
        <v>14877.177311299689</v>
      </c>
      <c r="F375" s="52">
        <v>13238.780694326841</v>
      </c>
      <c r="G375" s="52">
        <v>13569.974329468001</v>
      </c>
      <c r="H375" s="52">
        <v>47088.264522540427</v>
      </c>
      <c r="I375" s="52">
        <v>42883.280757097797</v>
      </c>
      <c r="J375" s="52">
        <v>33522.770041400072</v>
      </c>
      <c r="K375" s="52">
        <v>44709.735712672235</v>
      </c>
      <c r="L375" s="52">
        <v>54113.48069738481</v>
      </c>
      <c r="M375" s="52" t="s">
        <v>79</v>
      </c>
      <c r="N375" s="223"/>
    </row>
    <row r="376" spans="2:16">
      <c r="B376" s="1202" t="s">
        <v>1827</v>
      </c>
      <c r="C376" s="1203">
        <v>85692.90606239959</v>
      </c>
      <c r="D376" s="995">
        <v>77017.159866923481</v>
      </c>
      <c r="E376" s="995">
        <v>94851.272889682892</v>
      </c>
      <c r="F376" s="462">
        <v>93625.740897544456</v>
      </c>
      <c r="G376" s="462">
        <v>99371.514561387987</v>
      </c>
      <c r="H376" s="462">
        <v>113264.97425241666</v>
      </c>
      <c r="I376" s="462">
        <v>96849.031095087877</v>
      </c>
      <c r="J376" s="462">
        <v>79324.802408731644</v>
      </c>
      <c r="K376" s="462">
        <v>82921.466757021306</v>
      </c>
      <c r="L376" s="462">
        <v>90312.110834371109</v>
      </c>
      <c r="M376" s="462">
        <v>85575.431034482768</v>
      </c>
      <c r="N376" s="986"/>
    </row>
    <row r="377" spans="2:16">
      <c r="B377" s="465" t="s">
        <v>72</v>
      </c>
      <c r="C377" s="466">
        <v>420930.92077449901</v>
      </c>
      <c r="D377" s="466">
        <v>361779.89844160387</v>
      </c>
      <c r="E377" s="466">
        <v>393338.99062081287</v>
      </c>
      <c r="F377" s="466">
        <v>372519.05165114306</v>
      </c>
      <c r="G377" s="466">
        <v>377459.50252279371</v>
      </c>
      <c r="H377" s="466">
        <v>369705.48378353962</v>
      </c>
      <c r="I377" s="466">
        <v>350717.44028841821</v>
      </c>
      <c r="J377" s="466">
        <v>297701.16672939406</v>
      </c>
      <c r="K377" s="466">
        <v>298370.60462314583</v>
      </c>
      <c r="L377" s="466">
        <v>295165.78455790784</v>
      </c>
      <c r="M377" s="466">
        <v>271240.66091954027</v>
      </c>
      <c r="N377" s="986"/>
    </row>
    <row r="378" spans="2:16">
      <c r="B378" s="1416" t="s">
        <v>2075</v>
      </c>
    </row>
    <row r="381" spans="2:16">
      <c r="B381" s="8" t="s">
        <v>1838</v>
      </c>
    </row>
    <row r="383" spans="2:16">
      <c r="C383" s="114" t="s">
        <v>850</v>
      </c>
      <c r="D383" s="114">
        <v>2009</v>
      </c>
      <c r="E383" s="114">
        <v>2010</v>
      </c>
      <c r="F383" s="114">
        <v>2011</v>
      </c>
      <c r="G383" s="114">
        <v>2012</v>
      </c>
      <c r="H383" s="114">
        <v>2013</v>
      </c>
      <c r="I383" s="114">
        <v>2014</v>
      </c>
      <c r="J383" s="114">
        <v>2015</v>
      </c>
      <c r="K383" s="1373">
        <v>2016</v>
      </c>
      <c r="L383" s="1373">
        <v>2017</v>
      </c>
      <c r="M383" s="1373">
        <v>2018</v>
      </c>
      <c r="N383" s="1373">
        <v>2019</v>
      </c>
      <c r="O383" s="1373">
        <v>2020</v>
      </c>
      <c r="P383" s="1373">
        <v>2021</v>
      </c>
    </row>
    <row r="384" spans="2:16">
      <c r="C384" s="114" t="s">
        <v>1839</v>
      </c>
      <c r="D384" s="84">
        <v>4</v>
      </c>
      <c r="E384" s="114">
        <v>4.1500000000000004</v>
      </c>
      <c r="F384" s="114">
        <v>4.08</v>
      </c>
      <c r="G384" s="114">
        <v>4.3600000000000003</v>
      </c>
      <c r="H384" s="114">
        <v>4.25</v>
      </c>
      <c r="I384" s="84">
        <v>4.2</v>
      </c>
      <c r="J384" s="114">
        <v>4.37</v>
      </c>
      <c r="M384" s="114">
        <v>4.63</v>
      </c>
      <c r="N384" s="114">
        <v>4.42</v>
      </c>
      <c r="O384" s="114">
        <v>4.8</v>
      </c>
      <c r="P384" s="114">
        <v>6.43</v>
      </c>
    </row>
    <row r="386" spans="3:3" ht="18">
      <c r="C386" s="1411" t="s">
        <v>2077</v>
      </c>
    </row>
    <row r="387" spans="3:3">
      <c r="C387" s="742" t="s">
        <v>1840</v>
      </c>
    </row>
    <row r="389" spans="3:3">
      <c r="C389" s="8" t="s">
        <v>1841</v>
      </c>
    </row>
    <row r="405" spans="2:10">
      <c r="C405" s="100"/>
    </row>
    <row r="406" spans="2:10">
      <c r="C406" s="12" t="s">
        <v>1736</v>
      </c>
    </row>
    <row r="407" spans="2:10">
      <c r="C407" s="282"/>
    </row>
    <row r="408" spans="2:10">
      <c r="C408" s="282"/>
    </row>
    <row r="409" spans="2:10">
      <c r="B409" s="8" t="s">
        <v>1842</v>
      </c>
      <c r="C409" s="282"/>
      <c r="F409" s="114" t="s">
        <v>1696</v>
      </c>
    </row>
    <row r="410" spans="2:10">
      <c r="F410" s="114">
        <v>2021</v>
      </c>
      <c r="G410" s="114">
        <v>2020</v>
      </c>
      <c r="H410" s="114">
        <v>2019</v>
      </c>
      <c r="I410" s="1683"/>
    </row>
    <row r="411" spans="2:10" ht="15.75">
      <c r="C411" s="1204" t="s">
        <v>1843</v>
      </c>
      <c r="D411" s="23"/>
      <c r="F411" s="1205">
        <v>2378.8000000000002</v>
      </c>
      <c r="G411" s="1205">
        <v>1584</v>
      </c>
      <c r="H411" s="1205">
        <v>1407</v>
      </c>
      <c r="I411" s="23"/>
      <c r="J411" s="114" t="s">
        <v>2070</v>
      </c>
    </row>
    <row r="412" spans="2:10" ht="15.75">
      <c r="C412" s="1204" t="s">
        <v>1456</v>
      </c>
      <c r="D412" s="23"/>
      <c r="F412" s="1205">
        <v>1031.0999999999999</v>
      </c>
      <c r="G412" s="1205">
        <v>850</v>
      </c>
      <c r="H412" s="1205">
        <v>954</v>
      </c>
      <c r="I412" s="23"/>
    </row>
    <row r="413" spans="2:10" ht="15.75">
      <c r="C413" s="1204" t="s">
        <v>1844</v>
      </c>
      <c r="D413" s="23"/>
      <c r="F413" s="1205">
        <v>762.1</v>
      </c>
      <c r="G413" s="1205">
        <v>756</v>
      </c>
      <c r="H413" s="1205">
        <v>616</v>
      </c>
      <c r="I413" s="23"/>
    </row>
    <row r="414" spans="2:10" ht="15.75">
      <c r="C414" s="1204" t="s">
        <v>1845</v>
      </c>
      <c r="D414" s="23"/>
      <c r="F414" s="1205">
        <v>1034.4000000000001</v>
      </c>
      <c r="G414" s="1205">
        <v>691</v>
      </c>
      <c r="H414" s="1205">
        <v>600</v>
      </c>
      <c r="I414" s="23"/>
    </row>
    <row r="415" spans="2:10" ht="15.75">
      <c r="C415" s="1204" t="s">
        <v>1846</v>
      </c>
      <c r="D415" s="23"/>
      <c r="F415" s="1205">
        <v>507.3</v>
      </c>
      <c r="G415" s="1205">
        <v>381</v>
      </c>
      <c r="H415" s="1205">
        <v>326</v>
      </c>
      <c r="I415" s="23"/>
    </row>
    <row r="416" spans="2:10" ht="15.75">
      <c r="C416" s="1204" t="s">
        <v>73</v>
      </c>
      <c r="D416" s="23"/>
      <c r="F416" s="1205">
        <v>359.8</v>
      </c>
      <c r="G416" s="1205">
        <v>295</v>
      </c>
      <c r="H416" s="1205">
        <v>315</v>
      </c>
      <c r="I416" s="23"/>
    </row>
    <row r="417" spans="3:12" ht="15.75">
      <c r="C417" s="1204" t="s">
        <v>1847</v>
      </c>
      <c r="D417" s="23"/>
      <c r="F417" s="1205">
        <v>105.4</v>
      </c>
      <c r="G417" s="1205">
        <v>89</v>
      </c>
      <c r="H417" s="1205">
        <v>89</v>
      </c>
      <c r="I417" s="23"/>
      <c r="K417" s="1205">
        <v>2021</v>
      </c>
      <c r="L417" s="1205">
        <v>2020</v>
      </c>
    </row>
    <row r="418" spans="3:12" ht="15.75">
      <c r="C418" s="1204" t="s">
        <v>2071</v>
      </c>
      <c r="F418" s="184">
        <f>SUM(F411:F417)</f>
        <v>6178.9</v>
      </c>
      <c r="G418" s="184">
        <f>SUM(G411:G417)</f>
        <v>4646</v>
      </c>
      <c r="H418" s="184">
        <f>SUM(H411:H417)</f>
        <v>4307</v>
      </c>
      <c r="I418" s="1412" t="s">
        <v>2072</v>
      </c>
      <c r="K418" s="184">
        <f>((100/G418)*F418)-100</f>
        <v>32.993973310374514</v>
      </c>
      <c r="L418" s="184">
        <f>((100/H418)*G418)-100</f>
        <v>7.8709078244717858</v>
      </c>
    </row>
    <row r="419" spans="3:12">
      <c r="F419" s="1413">
        <v>2527</v>
      </c>
      <c r="G419" s="1413">
        <v>2604</v>
      </c>
      <c r="H419" s="1413">
        <v>2672</v>
      </c>
      <c r="I419" s="1414"/>
      <c r="J419" s="186"/>
      <c r="K419" s="1415">
        <f>((100/G419)*F419)-100</f>
        <v>-2.9569892473118244</v>
      </c>
      <c r="L419" s="1415">
        <f>((100/H419)*G419)-100</f>
        <v>-2.5449101796407234</v>
      </c>
    </row>
    <row r="420" spans="3:12">
      <c r="C420" s="114" t="s">
        <v>683</v>
      </c>
      <c r="F420" s="186"/>
      <c r="G420" s="186"/>
      <c r="H420" s="186"/>
      <c r="I420" s="186"/>
      <c r="J420" s="186"/>
      <c r="K420" s="186"/>
      <c r="L420" s="186"/>
    </row>
    <row r="422" spans="3:12" ht="18">
      <c r="C422" s="1411" t="s">
        <v>2069</v>
      </c>
    </row>
    <row r="423" spans="3:12">
      <c r="C423" s="742" t="s">
        <v>1848</v>
      </c>
    </row>
    <row r="443" spans="2:9">
      <c r="I443" s="13"/>
    </row>
    <row r="444" spans="2:9">
      <c r="C444" s="13" t="s">
        <v>2073</v>
      </c>
    </row>
    <row r="448" spans="2:9">
      <c r="B448" s="8" t="s">
        <v>1849</v>
      </c>
    </row>
    <row r="451" spans="3:7" ht="18">
      <c r="C451" s="186"/>
      <c r="G451" s="1411" t="s">
        <v>2080</v>
      </c>
    </row>
    <row r="452" spans="3:7">
      <c r="G452" s="742" t="s">
        <v>1850</v>
      </c>
    </row>
    <row r="453" spans="3:7" ht="15.75">
      <c r="C453" s="1417" t="s">
        <v>1851</v>
      </c>
      <c r="G453" s="742" t="s">
        <v>2079</v>
      </c>
    </row>
    <row r="454" spans="3:7">
      <c r="C454" s="452" t="s">
        <v>1852</v>
      </c>
    </row>
    <row r="455" spans="3:7">
      <c r="C455" s="1206" t="s">
        <v>2078</v>
      </c>
    </row>
    <row r="456" spans="3:7" ht="22.5">
      <c r="C456" s="454"/>
      <c r="D456" s="454" t="s">
        <v>1853</v>
      </c>
      <c r="E456" s="454" t="s">
        <v>918</v>
      </c>
    </row>
    <row r="457" spans="3:7">
      <c r="C457" s="453" t="s">
        <v>1854</v>
      </c>
      <c r="D457" s="454"/>
      <c r="E457" s="454"/>
    </row>
    <row r="458" spans="3:7" ht="15.75" thickBot="1">
      <c r="C458" s="43" t="s">
        <v>1855</v>
      </c>
      <c r="D458" s="458">
        <v>948.35799999999995</v>
      </c>
      <c r="E458" s="1207">
        <f>D458/$D$467*100</f>
        <v>15.348082213950477</v>
      </c>
    </row>
    <row r="459" spans="3:7" ht="15.75" thickBot="1">
      <c r="C459" s="43" t="s">
        <v>1797</v>
      </c>
      <c r="D459" s="458">
        <v>1103.2650000000001</v>
      </c>
      <c r="E459" s="1207">
        <f t="shared" ref="E459:E467" si="3">D459/$D$467*100</f>
        <v>17.855073636510763</v>
      </c>
    </row>
    <row r="460" spans="3:7" ht="15.75" thickBot="1">
      <c r="C460" s="43" t="s">
        <v>1801</v>
      </c>
      <c r="D460" s="458">
        <v>622.99300000000005</v>
      </c>
      <c r="E460" s="1207">
        <f t="shared" si="3"/>
        <v>10.082424340508174</v>
      </c>
    </row>
    <row r="461" spans="3:7" ht="23.25" thickBot="1">
      <c r="C461" s="43" t="s">
        <v>1802</v>
      </c>
      <c r="D461" s="458">
        <v>348.70800000000003</v>
      </c>
      <c r="E461" s="1207">
        <f t="shared" si="3"/>
        <v>5.6434374494254733</v>
      </c>
    </row>
    <row r="462" spans="3:7" ht="15.75" thickBot="1">
      <c r="C462" s="43" t="s">
        <v>1805</v>
      </c>
      <c r="D462" s="458">
        <v>253.08699999999999</v>
      </c>
      <c r="E462" s="1207">
        <f t="shared" si="3"/>
        <v>4.0959216701731673</v>
      </c>
    </row>
    <row r="463" spans="3:7" ht="23.25" thickBot="1">
      <c r="C463" s="43" t="s">
        <v>1804</v>
      </c>
      <c r="D463" s="458">
        <v>162.58699999999999</v>
      </c>
      <c r="E463" s="1207">
        <f t="shared" si="3"/>
        <v>2.6312833791875705</v>
      </c>
    </row>
    <row r="464" spans="3:7" ht="23.25" thickBot="1">
      <c r="C464" s="43" t="s">
        <v>1800</v>
      </c>
      <c r="D464" s="458">
        <v>189.85599999999999</v>
      </c>
      <c r="E464" s="1207">
        <f t="shared" si="3"/>
        <v>3.0726007444570316</v>
      </c>
    </row>
    <row r="465" spans="2:23" ht="15.75" thickBot="1">
      <c r="C465" s="43" t="s">
        <v>1803</v>
      </c>
      <c r="D465" s="458">
        <v>249.09399999999999</v>
      </c>
      <c r="E465" s="1207">
        <f t="shared" si="3"/>
        <v>4.0312995630360904</v>
      </c>
    </row>
    <row r="466" spans="2:23" ht="23.25" thickBot="1">
      <c r="C466" s="43" t="s">
        <v>1814</v>
      </c>
      <c r="D466" s="458">
        <v>2301</v>
      </c>
      <c r="E466" s="1207">
        <f t="shared" si="3"/>
        <v>37.239035442628257</v>
      </c>
    </row>
    <row r="467" spans="2:23" ht="15.75" thickBot="1">
      <c r="C467" s="1208" t="s">
        <v>4</v>
      </c>
      <c r="D467" s="1203">
        <v>6179</v>
      </c>
      <c r="E467" s="1211">
        <f t="shared" si="3"/>
        <v>100</v>
      </c>
    </row>
    <row r="468" spans="2:23">
      <c r="C468" s="1209" t="s">
        <v>1856</v>
      </c>
    </row>
    <row r="469" spans="2:23">
      <c r="C469" s="1210" t="s">
        <v>1857</v>
      </c>
      <c r="D469" s="27"/>
    </row>
    <row r="470" spans="2:23">
      <c r="C470" s="13" t="s">
        <v>2073</v>
      </c>
    </row>
    <row r="473" spans="2:23">
      <c r="B473" s="186" t="s">
        <v>1858</v>
      </c>
    </row>
    <row r="474" spans="2:23">
      <c r="B474" s="114" t="s">
        <v>1859</v>
      </c>
    </row>
    <row r="475" spans="2:23">
      <c r="E475" s="114">
        <v>1000</v>
      </c>
    </row>
    <row r="476" spans="2:23">
      <c r="B476" s="1212" t="s">
        <v>1860</v>
      </c>
      <c r="C476" s="1212" t="s">
        <v>1861</v>
      </c>
      <c r="D476" s="1212" t="s">
        <v>1862</v>
      </c>
      <c r="E476" s="1212" t="s">
        <v>1863</v>
      </c>
      <c r="F476" s="1212" t="s">
        <v>1864</v>
      </c>
      <c r="G476" s="1212" t="s">
        <v>1865</v>
      </c>
      <c r="H476" s="1212" t="s">
        <v>1866</v>
      </c>
      <c r="I476" s="1212" t="s">
        <v>1867</v>
      </c>
      <c r="J476" s="1212" t="s">
        <v>1868</v>
      </c>
      <c r="K476" s="1212" t="s">
        <v>1869</v>
      </c>
      <c r="L476" s="1212" t="s">
        <v>1870</v>
      </c>
      <c r="M476" s="1212" t="s">
        <v>1871</v>
      </c>
      <c r="N476" s="1212" t="s">
        <v>1872</v>
      </c>
      <c r="O476" s="1212" t="s">
        <v>1873</v>
      </c>
      <c r="P476" s="1212" t="s">
        <v>1874</v>
      </c>
      <c r="Q476" s="1212" t="s">
        <v>1875</v>
      </c>
      <c r="R476" s="1212" t="s">
        <v>1876</v>
      </c>
      <c r="S476" s="1212">
        <v>2017</v>
      </c>
      <c r="T476" s="1212">
        <v>2018</v>
      </c>
      <c r="U476" s="1212">
        <v>2019</v>
      </c>
      <c r="V476" s="1212">
        <v>2020</v>
      </c>
      <c r="W476" s="1212">
        <v>2021</v>
      </c>
    </row>
    <row r="477" spans="2:23">
      <c r="B477" s="981">
        <v>23415</v>
      </c>
      <c r="C477" s="981">
        <v>24029</v>
      </c>
      <c r="D477" s="981">
        <v>24293</v>
      </c>
      <c r="E477" s="981">
        <v>24177</v>
      </c>
      <c r="F477" s="981">
        <v>25396</v>
      </c>
      <c r="G477" s="981">
        <v>27844</v>
      </c>
      <c r="H477" s="981">
        <v>29784</v>
      </c>
      <c r="I477" s="981">
        <v>30292</v>
      </c>
      <c r="J477" s="981">
        <v>28784</v>
      </c>
      <c r="K477" s="981">
        <v>25900</v>
      </c>
      <c r="L477" s="981">
        <v>26390</v>
      </c>
      <c r="M477" s="981">
        <v>26635</v>
      </c>
      <c r="N477" s="981">
        <v>27702</v>
      </c>
      <c r="O477" s="981">
        <v>29025</v>
      </c>
      <c r="P477" s="981">
        <v>30390</v>
      </c>
      <c r="Q477" s="981">
        <v>31605</v>
      </c>
      <c r="R477" s="981">
        <v>33179</v>
      </c>
      <c r="S477" s="981">
        <v>35173</v>
      </c>
      <c r="T477" s="981">
        <v>33559</v>
      </c>
      <c r="U477" s="981">
        <v>34794</v>
      </c>
      <c r="V477" s="981">
        <v>38367</v>
      </c>
      <c r="W477" s="981">
        <v>46523</v>
      </c>
    </row>
    <row r="478" spans="2:23">
      <c r="E478" s="114">
        <f>E477/$E$475</f>
        <v>24.177</v>
      </c>
      <c r="F478" s="114">
        <f t="shared" ref="F478:W478" si="4">F477/$E$475</f>
        <v>25.396000000000001</v>
      </c>
      <c r="G478" s="114">
        <f t="shared" si="4"/>
        <v>27.844000000000001</v>
      </c>
      <c r="H478" s="114">
        <f t="shared" si="4"/>
        <v>29.783999999999999</v>
      </c>
      <c r="I478" s="114">
        <f t="shared" si="4"/>
        <v>30.292000000000002</v>
      </c>
      <c r="J478" s="114">
        <f t="shared" si="4"/>
        <v>28.783999999999999</v>
      </c>
      <c r="K478" s="114">
        <f t="shared" si="4"/>
        <v>25.9</v>
      </c>
      <c r="L478" s="114">
        <f t="shared" si="4"/>
        <v>26.39</v>
      </c>
      <c r="M478" s="114">
        <f t="shared" si="4"/>
        <v>26.635000000000002</v>
      </c>
      <c r="N478" s="114">
        <f t="shared" si="4"/>
        <v>27.702000000000002</v>
      </c>
      <c r="O478" s="114">
        <f t="shared" si="4"/>
        <v>29.024999999999999</v>
      </c>
      <c r="P478" s="114">
        <f t="shared" si="4"/>
        <v>30.39</v>
      </c>
      <c r="Q478" s="114">
        <f t="shared" si="4"/>
        <v>31.605</v>
      </c>
      <c r="R478" s="114">
        <f t="shared" si="4"/>
        <v>33.179000000000002</v>
      </c>
      <c r="S478" s="114">
        <f t="shared" si="4"/>
        <v>35.173000000000002</v>
      </c>
      <c r="T478" s="114">
        <f t="shared" si="4"/>
        <v>33.558999999999997</v>
      </c>
      <c r="U478" s="114">
        <f t="shared" si="4"/>
        <v>34.793999999999997</v>
      </c>
      <c r="V478" s="1373">
        <f t="shared" si="4"/>
        <v>38.366999999999997</v>
      </c>
      <c r="W478" s="1373">
        <f t="shared" si="4"/>
        <v>46.523000000000003</v>
      </c>
    </row>
    <row r="484" spans="2:2">
      <c r="B484" s="8" t="s">
        <v>1877</v>
      </c>
    </row>
    <row r="508" spans="4:4">
      <c r="D508" s="350"/>
    </row>
  </sheetData>
  <mergeCells count="19">
    <mergeCell ref="C216:D216"/>
    <mergeCell ref="G216:H216"/>
    <mergeCell ref="K216:L216"/>
    <mergeCell ref="O216:P216"/>
    <mergeCell ref="W181:Z181"/>
    <mergeCell ref="AE181:AH181"/>
    <mergeCell ref="M182:R182"/>
    <mergeCell ref="W182:Z182"/>
    <mergeCell ref="AE182:AH182"/>
    <mergeCell ref="G201:J201"/>
    <mergeCell ref="O201:R201"/>
    <mergeCell ref="W201:Z201"/>
    <mergeCell ref="B181:B183"/>
    <mergeCell ref="E181:J182"/>
    <mergeCell ref="M181:R181"/>
    <mergeCell ref="C95:D95"/>
    <mergeCell ref="E95:F95"/>
    <mergeCell ref="F163:L163"/>
    <mergeCell ref="P163:V163"/>
  </mergeCells>
  <hyperlinks>
    <hyperlink ref="B21" r:id="rId1" display="Source: Worldbank, 2017, World Development Indicators "/>
    <hyperlink ref="B56" r:id="rId2"/>
    <hyperlink ref="B90" r:id="rId3"/>
    <hyperlink ref="B110" r:id="rId4"/>
    <hyperlink ref="B123" r:id="rId5" display="Source: United States, Departement of Agriculture, Floriculture Crops 2020 Summary , May 2021"/>
    <hyperlink ref="B158" r:id="rId6" display="Source: United States, Departement of Agriculture, Floriculture Crops 2020 Summary , May 2021"/>
    <hyperlink ref="B175" r:id="rId7" display="Source: United States, Departement of Agriculture, Floriculture Crops 2020 Summary , May 2021"/>
    <hyperlink ref="B195" r:id="rId8"/>
    <hyperlink ref="B206" r:id="rId9" display="Source: United States, Departement of Agriculture, Floriculture Crops 2020 Summary , May 2021"/>
    <hyperlink ref="B239" r:id="rId10"/>
    <hyperlink ref="B322" r:id="rId11" display="Source: United States Department of Agriculture, Foreign Agricultural Service, 2021"/>
    <hyperlink ref="B295" r:id="rId12" display="Source: United States Department of Agriculture, Foreign Agricultural Service, 2021"/>
    <hyperlink ref="B272" r:id="rId13" display="Source: United States Department of Agriculture, Foreign Agricultural Service, 2021"/>
    <hyperlink ref="B351" r:id="rId14" display="Source: United States Department of Agriculture, Foreign Agricultural Service, 2021"/>
    <hyperlink ref="B340" r:id="rId15" display="Source: United States Department of Agriculture, Foreign Agricultural Service, 2021"/>
    <hyperlink ref="B378" r:id="rId16" display="Source: United States Department of Agriculture, Foreign Agricultural Service, 2021"/>
    <hyperlink ref="C406" r:id="rId17"/>
    <hyperlink ref="C444" r:id="rId18" display="Source: United States, Departement of Agriculture, Floriculture Crops 2020 Summary , May 2021"/>
    <hyperlink ref="C470" r:id="rId19" display="Source: United States, Departement of Agriculture, Floriculture Crops 2020 Summary , May 2021"/>
    <hyperlink ref="B135" r:id="rId20" display="Source: United States, Departement of Agriculture, Floriculture Crops 2020 Summary , May 2022"/>
  </hyperlinks>
  <pageMargins left="0.7" right="0.7" top="0.78740157499999996" bottom="0.78740157499999996" header="0.3" footer="0.3"/>
  <pageSetup paperSize="9" orientation="portrait" r:id="rId21"/>
  <drawing r:id="rId2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3:O36"/>
  <sheetViews>
    <sheetView showGridLines="0" workbookViewId="0">
      <selection activeCell="L24" sqref="L24"/>
    </sheetView>
  </sheetViews>
  <sheetFormatPr baseColWidth="10" defaultColWidth="11.42578125" defaultRowHeight="15"/>
  <cols>
    <col min="1" max="1" width="11.42578125" style="114"/>
    <col min="2" max="2" width="29.42578125" style="114" customWidth="1"/>
    <col min="3" max="4" width="8.7109375" style="114" customWidth="1"/>
    <col min="5" max="5" width="11.42578125" style="114"/>
    <col min="6" max="6" width="13.5703125" style="114" bestFit="1" customWidth="1"/>
    <col min="7" max="16384" width="11.42578125" style="114"/>
  </cols>
  <sheetData>
    <row r="3" spans="2:9" ht="15.75">
      <c r="B3" s="108" t="s">
        <v>329</v>
      </c>
    </row>
    <row r="4" spans="2:9" ht="15.75">
      <c r="B4" s="108"/>
    </row>
    <row r="5" spans="2:9" ht="15.75">
      <c r="B5" s="108" t="s">
        <v>76</v>
      </c>
      <c r="C5" s="95"/>
    </row>
    <row r="6" spans="2:9" ht="15.75">
      <c r="B6" s="98" t="s">
        <v>66</v>
      </c>
      <c r="C6" s="95"/>
    </row>
    <row r="7" spans="2:9" ht="15.75">
      <c r="B7" s="95"/>
      <c r="C7" s="95"/>
    </row>
    <row r="8" spans="2:9">
      <c r="B8" s="107" t="s">
        <v>330</v>
      </c>
      <c r="C8" s="202">
        <v>2020</v>
      </c>
      <c r="D8" s="202">
        <v>2019</v>
      </c>
      <c r="E8" s="202">
        <v>2018</v>
      </c>
      <c r="F8" s="202">
        <v>2017</v>
      </c>
      <c r="G8" s="202">
        <v>2016</v>
      </c>
      <c r="H8" s="202">
        <v>2015</v>
      </c>
      <c r="I8" s="159" t="s">
        <v>2392</v>
      </c>
    </row>
    <row r="9" spans="2:9" ht="15.75" customHeight="1" thickBot="1">
      <c r="B9" s="106" t="s">
        <v>136</v>
      </c>
      <c r="C9" s="206"/>
      <c r="D9" s="303"/>
      <c r="E9" s="303"/>
      <c r="F9" s="303"/>
      <c r="G9" s="303"/>
      <c r="H9" s="303"/>
      <c r="I9" s="303">
        <v>800</v>
      </c>
    </row>
    <row r="10" spans="2:9" ht="15.75" customHeight="1" thickBot="1">
      <c r="B10" s="106" t="s">
        <v>134</v>
      </c>
      <c r="C10" s="26"/>
      <c r="D10" s="304"/>
      <c r="E10" s="304"/>
      <c r="F10" s="304"/>
      <c r="G10" s="304"/>
      <c r="H10" s="304"/>
      <c r="I10" s="304">
        <v>700</v>
      </c>
    </row>
    <row r="11" spans="2:9" ht="15.75" customHeight="1" thickBot="1">
      <c r="B11" s="106" t="s">
        <v>139</v>
      </c>
      <c r="C11" s="26"/>
      <c r="D11" s="304"/>
      <c r="E11" s="304"/>
      <c r="F11" s="304"/>
      <c r="G11" s="304"/>
      <c r="H11" s="304"/>
      <c r="I11" s="304">
        <v>300</v>
      </c>
    </row>
    <row r="12" spans="2:9" ht="15.75" customHeight="1" thickBot="1">
      <c r="B12" s="106" t="s">
        <v>138</v>
      </c>
      <c r="C12" s="26"/>
      <c r="D12" s="304"/>
      <c r="E12" s="304"/>
      <c r="F12" s="304"/>
      <c r="G12" s="304"/>
      <c r="H12" s="304"/>
      <c r="I12" s="304">
        <v>150</v>
      </c>
    </row>
    <row r="13" spans="2:9" ht="15.75" customHeight="1" thickBot="1">
      <c r="B13" s="106" t="s">
        <v>331</v>
      </c>
      <c r="C13" s="26"/>
      <c r="D13" s="304"/>
      <c r="E13" s="304"/>
      <c r="F13" s="304"/>
      <c r="G13" s="304"/>
      <c r="H13" s="304"/>
      <c r="I13" s="304">
        <v>2550</v>
      </c>
    </row>
    <row r="14" spans="2:9" ht="15.75" customHeight="1" thickBot="1">
      <c r="B14" s="106" t="s">
        <v>387</v>
      </c>
      <c r="C14" s="26"/>
      <c r="D14" s="304"/>
      <c r="E14" s="304"/>
      <c r="F14" s="304"/>
      <c r="G14" s="304"/>
      <c r="H14" s="304"/>
      <c r="I14" s="304">
        <v>4500</v>
      </c>
    </row>
    <row r="15" spans="2:9" ht="15.75" customHeight="1">
      <c r="B15" s="216" t="s">
        <v>332</v>
      </c>
      <c r="C15" s="232"/>
      <c r="D15" s="223"/>
      <c r="E15" s="223"/>
      <c r="F15" s="223"/>
      <c r="G15" s="223"/>
      <c r="H15" s="223"/>
      <c r="I15" s="223">
        <v>8700</v>
      </c>
    </row>
    <row r="16" spans="2:9">
      <c r="B16" s="174" t="s">
        <v>58</v>
      </c>
      <c r="C16" s="90" t="s">
        <v>2387</v>
      </c>
      <c r="D16" s="90" t="s">
        <v>2391</v>
      </c>
      <c r="E16" s="90" t="s">
        <v>2396</v>
      </c>
      <c r="F16" s="90" t="s">
        <v>2397</v>
      </c>
      <c r="G16" s="90" t="s">
        <v>2398</v>
      </c>
      <c r="H16" s="90" t="s">
        <v>2399</v>
      </c>
      <c r="I16" s="90">
        <v>13200</v>
      </c>
    </row>
    <row r="17" spans="2:15">
      <c r="D17" s="1373"/>
      <c r="H17" s="1373"/>
    </row>
    <row r="18" spans="2:15">
      <c r="D18" s="1373"/>
      <c r="H18" s="1373"/>
    </row>
    <row r="19" spans="2:15">
      <c r="B19" s="107" t="s">
        <v>333</v>
      </c>
      <c r="C19" s="159">
        <v>2020</v>
      </c>
      <c r="D19" s="202">
        <v>2019</v>
      </c>
      <c r="E19" s="202">
        <v>2018</v>
      </c>
      <c r="F19" s="202">
        <v>2017</v>
      </c>
      <c r="G19" s="202">
        <v>2016</v>
      </c>
      <c r="H19" s="202">
        <v>2015</v>
      </c>
      <c r="I19" s="159" t="s">
        <v>2392</v>
      </c>
    </row>
    <row r="20" spans="2:15" ht="15.75" thickBot="1">
      <c r="B20" s="106" t="s">
        <v>334</v>
      </c>
      <c r="C20" s="26"/>
      <c r="D20" s="303"/>
      <c r="E20" s="303" t="s">
        <v>2400</v>
      </c>
      <c r="F20" s="303" t="s">
        <v>2401</v>
      </c>
      <c r="G20" s="303" t="s">
        <v>2402</v>
      </c>
      <c r="H20" s="303"/>
      <c r="I20" s="304">
        <v>2025</v>
      </c>
    </row>
    <row r="21" spans="2:15" ht="15.75" thickBot="1">
      <c r="B21" s="106" t="s">
        <v>335</v>
      </c>
      <c r="C21" s="26"/>
      <c r="D21" s="304"/>
      <c r="E21" s="304"/>
      <c r="F21" s="304"/>
      <c r="G21" s="304"/>
      <c r="H21" s="304"/>
      <c r="I21" s="304">
        <v>700</v>
      </c>
    </row>
    <row r="22" spans="2:15" ht="15.75" thickBot="1">
      <c r="B22" s="106" t="s">
        <v>336</v>
      </c>
      <c r="C22" s="26" t="s">
        <v>2388</v>
      </c>
      <c r="D22" s="304" t="s">
        <v>2390</v>
      </c>
      <c r="E22" s="304" t="s">
        <v>2393</v>
      </c>
      <c r="F22" s="304" t="s">
        <v>2394</v>
      </c>
      <c r="G22" s="304" t="s">
        <v>2395</v>
      </c>
      <c r="H22" s="304" t="s">
        <v>2389</v>
      </c>
      <c r="I22" s="304">
        <v>330</v>
      </c>
      <c r="J22" s="27"/>
      <c r="K22" s="27"/>
      <c r="L22" s="27"/>
      <c r="M22" s="27"/>
      <c r="N22" s="27"/>
      <c r="O22" s="27"/>
    </row>
    <row r="23" spans="2:15" ht="15.75" thickBot="1">
      <c r="B23" s="106" t="s">
        <v>337</v>
      </c>
      <c r="C23" s="26"/>
      <c r="D23" s="304"/>
      <c r="E23" s="304"/>
      <c r="F23" s="304"/>
      <c r="G23" s="304"/>
      <c r="H23" s="304"/>
      <c r="I23" s="304">
        <v>300</v>
      </c>
      <c r="J23" s="184"/>
    </row>
    <row r="24" spans="2:15" ht="15.75" thickBot="1">
      <c r="B24" s="106" t="s">
        <v>338</v>
      </c>
      <c r="C24" s="26"/>
      <c r="D24" s="304"/>
      <c r="E24" s="304"/>
      <c r="F24" s="304"/>
      <c r="G24" s="304"/>
      <c r="H24" s="304"/>
      <c r="I24" s="304">
        <v>135</v>
      </c>
    </row>
    <row r="25" spans="2:15" ht="15.75" thickBot="1">
      <c r="B25" s="106" t="s">
        <v>339</v>
      </c>
      <c r="C25" s="26"/>
      <c r="D25" s="304"/>
      <c r="E25" s="304"/>
      <c r="F25" s="304"/>
      <c r="G25" s="304"/>
      <c r="H25" s="304"/>
      <c r="I25" s="304">
        <v>7200</v>
      </c>
    </row>
    <row r="26" spans="2:15" ht="15.75" thickBot="1">
      <c r="B26" s="106" t="s">
        <v>340</v>
      </c>
      <c r="C26" s="26"/>
      <c r="D26" s="304"/>
      <c r="E26" s="304"/>
      <c r="F26" s="304"/>
      <c r="G26" s="304"/>
      <c r="H26" s="304"/>
      <c r="I26" s="304">
        <v>1580</v>
      </c>
    </row>
    <row r="27" spans="2:15" ht="15.75" thickBot="1">
      <c r="B27" s="106" t="s">
        <v>341</v>
      </c>
      <c r="C27" s="26"/>
      <c r="D27" s="304"/>
      <c r="E27" s="304"/>
      <c r="F27" s="304"/>
      <c r="G27" s="304"/>
      <c r="H27" s="304"/>
      <c r="I27" s="304">
        <v>1800</v>
      </c>
    </row>
    <row r="28" spans="2:15">
      <c r="B28" s="216" t="s">
        <v>150</v>
      </c>
      <c r="C28" s="232"/>
      <c r="D28" s="223"/>
      <c r="E28" s="223"/>
      <c r="F28" s="223"/>
      <c r="G28" s="223"/>
      <c r="H28" s="223"/>
      <c r="I28" s="223">
        <v>2650</v>
      </c>
    </row>
    <row r="29" spans="2:15">
      <c r="B29" s="174" t="s">
        <v>58</v>
      </c>
      <c r="C29" s="90" t="s">
        <v>2387</v>
      </c>
      <c r="D29" s="90" t="s">
        <v>2391</v>
      </c>
      <c r="E29" s="90" t="s">
        <v>2396</v>
      </c>
      <c r="F29" s="90" t="s">
        <v>2397</v>
      </c>
      <c r="G29" s="90" t="s">
        <v>2398</v>
      </c>
      <c r="H29" s="90" t="s">
        <v>2399</v>
      </c>
      <c r="I29" s="90">
        <v>13200</v>
      </c>
      <c r="J29" s="184"/>
      <c r="K29" s="184"/>
      <c r="L29" s="184"/>
      <c r="M29" s="184"/>
      <c r="N29" s="184"/>
      <c r="O29" s="184"/>
    </row>
    <row r="30" spans="2:15">
      <c r="B30" s="1072" t="s">
        <v>2382</v>
      </c>
    </row>
    <row r="31" spans="2:15" s="1373" customFormat="1">
      <c r="B31" s="49" t="s">
        <v>2386</v>
      </c>
    </row>
    <row r="32" spans="2:15">
      <c r="B32" s="1586" t="s">
        <v>2383</v>
      </c>
    </row>
    <row r="33" spans="2:11">
      <c r="B33" s="1586" t="s">
        <v>2384</v>
      </c>
      <c r="C33" s="100"/>
      <c r="D33" s="100"/>
      <c r="E33" s="100"/>
      <c r="F33" s="100"/>
      <c r="J33" s="184"/>
      <c r="K33" s="184"/>
    </row>
    <row r="34" spans="2:11">
      <c r="B34" s="110" t="s">
        <v>2385</v>
      </c>
      <c r="C34" s="100"/>
      <c r="D34" s="100"/>
      <c r="E34" s="100"/>
      <c r="F34" s="100"/>
    </row>
    <row r="35" spans="2:11">
      <c r="B35" s="99" t="s">
        <v>342</v>
      </c>
    </row>
    <row r="36" spans="2:11">
      <c r="B36" s="99" t="s">
        <v>343</v>
      </c>
    </row>
  </sheetData>
  <hyperlinks>
    <hyperlink ref="B34" r:id="rId1" display="Source: Dutch Embassy Hanoi, Agriculture, Nature and Food Section, "/>
    <hyperlink ref="B33" r:id="rId2" display="Source: Vietnam Journal of Agricultural Sciences - May 2021"/>
    <hyperlink ref="B32" r:id="rId3" display="1 Source: Ha Noi Rural Development Division"/>
    <hyperlink ref="B31" r:id="rId4"/>
  </hyperlinks>
  <pageMargins left="0.7" right="0.7" top="0.78740157499999996" bottom="0.78740157499999996" header="0.3" footer="0.3"/>
  <pageSetup paperSize="9" orientation="portrait" r:id="rId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A1:D44"/>
  <sheetViews>
    <sheetView showGridLines="0" zoomScaleNormal="100" workbookViewId="0">
      <selection activeCell="F27" sqref="F27"/>
    </sheetView>
  </sheetViews>
  <sheetFormatPr baseColWidth="10" defaultColWidth="11.42578125" defaultRowHeight="15"/>
  <cols>
    <col min="1" max="1" width="14.85546875" style="1373" customWidth="1"/>
    <col min="2" max="3" width="12.7109375" style="1373" customWidth="1"/>
    <col min="4" max="4" width="65.7109375" style="1373" customWidth="1"/>
    <col min="5" max="16384" width="11.42578125" style="1373"/>
  </cols>
  <sheetData>
    <row r="1" spans="1:4">
      <c r="A1" s="1373" t="s">
        <v>683</v>
      </c>
    </row>
    <row r="2" spans="1:4" ht="20.25">
      <c r="A2" s="1234" t="s">
        <v>1917</v>
      </c>
    </row>
    <row r="3" spans="1:4" ht="20.25">
      <c r="A3" s="1234"/>
    </row>
    <row r="4" spans="1:4">
      <c r="A4" s="1389" t="s">
        <v>2571</v>
      </c>
      <c r="B4" s="1235"/>
      <c r="C4" s="1235"/>
      <c r="D4" s="1391"/>
    </row>
    <row r="5" spans="1:4">
      <c r="A5" s="1389"/>
      <c r="B5" s="1236" t="s">
        <v>1918</v>
      </c>
      <c r="C5" s="1237" t="s">
        <v>1919</v>
      </c>
      <c r="D5" s="1238" t="s">
        <v>1920</v>
      </c>
    </row>
    <row r="6" spans="1:4">
      <c r="A6" s="1390" t="s">
        <v>18</v>
      </c>
      <c r="B6" s="739">
        <v>799133.68999999983</v>
      </c>
      <c r="C6" s="739">
        <v>659499.09199999983</v>
      </c>
      <c r="D6" s="663" t="s">
        <v>2570</v>
      </c>
    </row>
    <row r="7" spans="1:4">
      <c r="A7" s="1390" t="s">
        <v>31</v>
      </c>
      <c r="B7" s="739">
        <v>312808.88299999997</v>
      </c>
      <c r="C7" s="739">
        <v>60945.507999999994</v>
      </c>
      <c r="D7" s="664" t="s">
        <v>2569</v>
      </c>
    </row>
    <row r="8" spans="1:4">
      <c r="A8" s="1390" t="s">
        <v>48</v>
      </c>
      <c r="B8" s="739">
        <v>182461.63000000003</v>
      </c>
      <c r="C8" s="739">
        <v>29109.138999999999</v>
      </c>
      <c r="D8" s="664" t="s">
        <v>2568</v>
      </c>
    </row>
    <row r="9" spans="1:4">
      <c r="A9" s="1390" t="s">
        <v>30</v>
      </c>
      <c r="B9" s="739">
        <v>137898.95199999999</v>
      </c>
      <c r="C9" s="739">
        <v>14566.06</v>
      </c>
      <c r="D9" s="664" t="s">
        <v>2567</v>
      </c>
    </row>
    <row r="10" spans="1:4">
      <c r="A10" s="1390" t="s">
        <v>9</v>
      </c>
      <c r="B10" s="739">
        <v>52732.077000000012</v>
      </c>
      <c r="C10" s="739">
        <v>5410.5079999999989</v>
      </c>
      <c r="D10" s="664" t="s">
        <v>2566</v>
      </c>
    </row>
    <row r="11" spans="1:4">
      <c r="A11" s="1390" t="s">
        <v>46</v>
      </c>
      <c r="B11" s="739">
        <v>36915.430999999997</v>
      </c>
      <c r="C11" s="739">
        <v>4409.6680000000006</v>
      </c>
      <c r="D11" s="664" t="s">
        <v>2565</v>
      </c>
    </row>
    <row r="12" spans="1:4">
      <c r="A12" s="1390" t="s">
        <v>1495</v>
      </c>
      <c r="B12" s="739">
        <v>28362.628000000001</v>
      </c>
      <c r="C12" s="739">
        <v>3398.1379999999999</v>
      </c>
      <c r="D12" s="664" t="s">
        <v>2564</v>
      </c>
    </row>
    <row r="13" spans="1:4">
      <c r="A13" s="1390" t="s">
        <v>15</v>
      </c>
      <c r="B13" s="739">
        <v>13725.111999999999</v>
      </c>
      <c r="C13" s="739">
        <v>1623.423</v>
      </c>
      <c r="D13" s="664" t="s">
        <v>2563</v>
      </c>
    </row>
    <row r="14" spans="1:4">
      <c r="A14" s="1390" t="s">
        <v>1915</v>
      </c>
      <c r="B14" s="739">
        <v>9721.6739999999991</v>
      </c>
      <c r="C14" s="739">
        <v>1253.7450000000001</v>
      </c>
      <c r="D14" s="664" t="s">
        <v>2562</v>
      </c>
    </row>
    <row r="15" spans="1:4">
      <c r="A15" s="1390" t="s">
        <v>22</v>
      </c>
      <c r="B15" s="739">
        <v>8543.8090000000011</v>
      </c>
      <c r="C15" s="739">
        <v>962.23699999999997</v>
      </c>
      <c r="D15" s="664" t="s">
        <v>2561</v>
      </c>
    </row>
    <row r="16" spans="1:4">
      <c r="A16" s="1390" t="s">
        <v>1921</v>
      </c>
      <c r="B16" s="739">
        <v>6066.8249999999998</v>
      </c>
      <c r="C16" s="739">
        <v>2125.3460000000005</v>
      </c>
      <c r="D16" s="664" t="s">
        <v>2560</v>
      </c>
    </row>
    <row r="17" spans="1:4">
      <c r="A17" s="1390" t="s">
        <v>17</v>
      </c>
      <c r="B17" s="739">
        <v>4009.5220000000004</v>
      </c>
      <c r="C17" s="739">
        <v>1222.3219999999999</v>
      </c>
      <c r="D17" s="664" t="s">
        <v>2559</v>
      </c>
    </row>
    <row r="18" spans="1:4">
      <c r="A18" s="1390" t="s">
        <v>12</v>
      </c>
      <c r="B18" s="739">
        <v>2791.83</v>
      </c>
      <c r="C18" s="739">
        <v>618.7109999999999</v>
      </c>
      <c r="D18" s="664" t="s">
        <v>2558</v>
      </c>
    </row>
    <row r="19" spans="1:4">
      <c r="A19" s="1390" t="s">
        <v>838</v>
      </c>
      <c r="B19" s="739">
        <v>2699.4050000000002</v>
      </c>
      <c r="C19" s="739">
        <v>1103.4180000000001</v>
      </c>
      <c r="D19" s="664" t="s">
        <v>2557</v>
      </c>
    </row>
    <row r="20" spans="1:4">
      <c r="A20" s="1390" t="s">
        <v>8</v>
      </c>
      <c r="B20" s="739">
        <v>2612.1489999999999</v>
      </c>
      <c r="C20" s="739">
        <v>779.69500000000005</v>
      </c>
      <c r="D20" s="664" t="s">
        <v>2556</v>
      </c>
    </row>
    <row r="21" spans="1:4">
      <c r="A21" s="1382" t="s">
        <v>150</v>
      </c>
      <c r="B21" s="740">
        <v>13697.20700000017</v>
      </c>
      <c r="C21" s="740">
        <v>1638.1920000006212</v>
      </c>
      <c r="D21" s="1383"/>
    </row>
    <row r="22" spans="1:4">
      <c r="A22" s="657" t="s">
        <v>4</v>
      </c>
      <c r="B22" s="741">
        <v>1614180.8240000003</v>
      </c>
      <c r="C22" s="741">
        <v>8581523.8720000014</v>
      </c>
      <c r="D22" s="1374"/>
    </row>
    <row r="23" spans="1:4">
      <c r="A23" s="10"/>
      <c r="B23" s="1239"/>
      <c r="C23" s="1239"/>
      <c r="D23" s="10"/>
    </row>
    <row r="24" spans="1:4">
      <c r="A24" s="1389" t="s">
        <v>2555</v>
      </c>
      <c r="B24" s="1240"/>
      <c r="C24" s="1240"/>
      <c r="D24" s="1391"/>
    </row>
    <row r="25" spans="1:4">
      <c r="A25" s="1389"/>
      <c r="B25" s="1241" t="s">
        <v>1918</v>
      </c>
      <c r="C25" s="1241" t="s">
        <v>1919</v>
      </c>
      <c r="D25" s="1238" t="s">
        <v>1923</v>
      </c>
    </row>
    <row r="26" spans="1:4">
      <c r="A26" s="1390" t="s">
        <v>18</v>
      </c>
      <c r="B26" s="739">
        <v>638967.98200000008</v>
      </c>
      <c r="C26" s="739">
        <v>4544744.7850000001</v>
      </c>
      <c r="D26" s="663" t="s">
        <v>2554</v>
      </c>
    </row>
    <row r="27" spans="1:4">
      <c r="A27" s="1390" t="s">
        <v>15</v>
      </c>
      <c r="B27" s="739">
        <v>338031.12599999993</v>
      </c>
      <c r="C27" s="739">
        <v>1603017.52</v>
      </c>
      <c r="D27" s="664" t="s">
        <v>2553</v>
      </c>
    </row>
    <row r="28" spans="1:4">
      <c r="A28" s="1390" t="s">
        <v>14</v>
      </c>
      <c r="B28" s="739">
        <v>141053.46899999995</v>
      </c>
      <c r="C28" s="739">
        <v>480665.90999999992</v>
      </c>
      <c r="D28" s="664" t="s">
        <v>2552</v>
      </c>
    </row>
    <row r="29" spans="1:4">
      <c r="A29" s="1390" t="s">
        <v>9</v>
      </c>
      <c r="B29" s="739">
        <v>75617.26400000001</v>
      </c>
      <c r="C29" s="739">
        <v>815628.64099999995</v>
      </c>
      <c r="D29" s="664" t="s">
        <v>2551</v>
      </c>
    </row>
    <row r="30" spans="1:4">
      <c r="A30" s="1390" t="s">
        <v>17</v>
      </c>
      <c r="B30" s="739">
        <v>72772.957000000009</v>
      </c>
      <c r="C30" s="739">
        <v>168737.49399999995</v>
      </c>
      <c r="D30" s="664" t="s">
        <v>2550</v>
      </c>
    </row>
    <row r="31" spans="1:4">
      <c r="A31" s="1390" t="s">
        <v>20</v>
      </c>
      <c r="B31" s="739">
        <v>64365.73</v>
      </c>
      <c r="C31" s="739">
        <v>247872.01300000004</v>
      </c>
      <c r="D31" s="664" t="s">
        <v>2549</v>
      </c>
    </row>
    <row r="32" spans="1:4">
      <c r="A32" s="1390" t="s">
        <v>22</v>
      </c>
      <c r="B32" s="739">
        <v>42119.623999999996</v>
      </c>
      <c r="C32" s="739">
        <v>111630.03300000001</v>
      </c>
      <c r="D32" s="664" t="s">
        <v>2548</v>
      </c>
    </row>
    <row r="33" spans="1:4">
      <c r="A33" s="1390" t="s">
        <v>8</v>
      </c>
      <c r="B33" s="739">
        <v>33277.85</v>
      </c>
      <c r="C33" s="739">
        <v>75547.378000000041</v>
      </c>
      <c r="D33" s="664" t="s">
        <v>2547</v>
      </c>
    </row>
    <row r="34" spans="1:4">
      <c r="A34" s="1390" t="s">
        <v>1229</v>
      </c>
      <c r="B34" s="739">
        <v>28320.297000000002</v>
      </c>
      <c r="C34" s="739">
        <v>77297.623000000007</v>
      </c>
      <c r="D34" s="664" t="s">
        <v>2546</v>
      </c>
    </row>
    <row r="35" spans="1:4">
      <c r="A35" s="1390" t="s">
        <v>23</v>
      </c>
      <c r="B35" s="739">
        <v>28274.209000000006</v>
      </c>
      <c r="C35" s="739">
        <v>77760.916000000012</v>
      </c>
      <c r="D35" s="664" t="s">
        <v>2545</v>
      </c>
    </row>
    <row r="36" spans="1:4">
      <c r="A36" s="1390" t="s">
        <v>845</v>
      </c>
      <c r="B36" s="739">
        <v>20976.522000000001</v>
      </c>
      <c r="C36" s="739">
        <v>78468.868000000017</v>
      </c>
      <c r="D36" s="664" t="s">
        <v>2544</v>
      </c>
    </row>
    <row r="37" spans="1:4">
      <c r="A37" s="1390" t="s">
        <v>13</v>
      </c>
      <c r="B37" s="739">
        <v>16688.383999999998</v>
      </c>
      <c r="C37" s="739">
        <v>57543.06</v>
      </c>
      <c r="D37" s="664" t="s">
        <v>2543</v>
      </c>
    </row>
    <row r="38" spans="1:4">
      <c r="A38" s="1390" t="s">
        <v>16</v>
      </c>
      <c r="B38" s="739">
        <v>16357.478999999998</v>
      </c>
      <c r="C38" s="739">
        <v>35198.034999999996</v>
      </c>
      <c r="D38" s="664" t="s">
        <v>2542</v>
      </c>
    </row>
    <row r="39" spans="1:4">
      <c r="A39" s="1390" t="s">
        <v>890</v>
      </c>
      <c r="B39" s="739">
        <v>15022.572</v>
      </c>
      <c r="C39" s="739">
        <v>38543.602999999996</v>
      </c>
      <c r="D39" s="664" t="s">
        <v>2541</v>
      </c>
    </row>
    <row r="40" spans="1:4">
      <c r="A40" s="1390" t="s">
        <v>12</v>
      </c>
      <c r="B40" s="739">
        <v>14464.460999999996</v>
      </c>
      <c r="C40" s="739">
        <v>28485.497000000003</v>
      </c>
      <c r="D40" s="664" t="s">
        <v>2540</v>
      </c>
    </row>
    <row r="41" spans="1:4">
      <c r="A41" s="1382" t="s">
        <v>150</v>
      </c>
      <c r="B41" s="740">
        <v>67870.898000000045</v>
      </c>
      <c r="C41" s="740">
        <v>140382.49600000307</v>
      </c>
      <c r="D41" s="1383"/>
    </row>
    <row r="42" spans="1:4">
      <c r="A42" s="657" t="s">
        <v>4</v>
      </c>
      <c r="B42" s="741">
        <v>1614180.8240000003</v>
      </c>
      <c r="C42" s="741">
        <v>8581523.8720000014</v>
      </c>
      <c r="D42" s="1374"/>
    </row>
    <row r="43" spans="1:4">
      <c r="A43" s="109" t="s">
        <v>2539</v>
      </c>
    </row>
    <row r="44" spans="1:4">
      <c r="A44" s="109" t="s">
        <v>1924</v>
      </c>
    </row>
  </sheetData>
  <pageMargins left="0.7" right="0.7" top="0.78740157499999996" bottom="0.78740157499999996" header="0.3" footer="0.3"/>
  <pageSetup paperSize="9" orientation="portrait" horizontalDpi="1200" verticalDpi="12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C11:K25"/>
  <sheetViews>
    <sheetView showGridLines="0" zoomScaleNormal="100" workbookViewId="0">
      <selection activeCell="H30" sqref="H30"/>
    </sheetView>
  </sheetViews>
  <sheetFormatPr baseColWidth="10" defaultColWidth="11.42578125" defaultRowHeight="15"/>
  <cols>
    <col min="1" max="16384" width="11.42578125" style="1373"/>
  </cols>
  <sheetData>
    <row r="11" spans="3:5">
      <c r="C11" s="1373" t="s">
        <v>18</v>
      </c>
      <c r="E11" s="1373">
        <v>799133.68999999983</v>
      </c>
    </row>
    <row r="12" spans="3:5">
      <c r="C12" s="1373" t="s">
        <v>31</v>
      </c>
      <c r="E12" s="1373">
        <v>312808.88299999997</v>
      </c>
    </row>
    <row r="13" spans="3:5">
      <c r="C13" s="1373" t="s">
        <v>48</v>
      </c>
      <c r="E13" s="1373">
        <v>182461.63000000003</v>
      </c>
    </row>
    <row r="14" spans="3:5">
      <c r="C14" s="1373" t="s">
        <v>30</v>
      </c>
      <c r="E14" s="1373">
        <v>137898.95199999999</v>
      </c>
    </row>
    <row r="15" spans="3:5">
      <c r="C15" s="1373" t="s">
        <v>9</v>
      </c>
      <c r="E15" s="1373">
        <v>52732.077000000012</v>
      </c>
    </row>
    <row r="16" spans="3:5">
      <c r="C16" s="1373" t="s">
        <v>46</v>
      </c>
      <c r="E16" s="1373">
        <v>36915.430999999997</v>
      </c>
    </row>
    <row r="17" spans="3:11">
      <c r="C17" s="1373" t="s">
        <v>1495</v>
      </c>
      <c r="E17" s="1373">
        <v>28362.628000000001</v>
      </c>
    </row>
    <row r="18" spans="3:11">
      <c r="C18" s="1373" t="s">
        <v>15</v>
      </c>
      <c r="E18" s="1373">
        <v>13725.111999999999</v>
      </c>
    </row>
    <row r="19" spans="3:11">
      <c r="C19" s="1373" t="s">
        <v>1915</v>
      </c>
      <c r="D19" s="416">
        <v>100</v>
      </c>
      <c r="E19" s="1373">
        <v>9721.6739999999991</v>
      </c>
    </row>
    <row r="20" spans="3:11">
      <c r="C20" s="1373" t="s">
        <v>22</v>
      </c>
      <c r="E20" s="1373">
        <v>8543.8090000000011</v>
      </c>
    </row>
    <row r="21" spans="3:11">
      <c r="C21" s="1373" t="s">
        <v>150</v>
      </c>
      <c r="E21" s="1233">
        <v>31876.938000000315</v>
      </c>
    </row>
    <row r="22" spans="3:11">
      <c r="E22" s="1373">
        <v>1614180.8240000003</v>
      </c>
      <c r="G22" s="10" t="s">
        <v>1916</v>
      </c>
      <c r="H22" s="893"/>
      <c r="I22" s="893"/>
      <c r="J22" s="893"/>
      <c r="K22" s="893"/>
    </row>
    <row r="23" spans="3:11">
      <c r="E23" s="1233"/>
      <c r="G23" s="893" t="s">
        <v>2573</v>
      </c>
      <c r="H23" s="893"/>
      <c r="I23" s="893"/>
      <c r="J23" s="893"/>
      <c r="K23" s="893"/>
    </row>
    <row r="24" spans="3:11">
      <c r="G24" s="893"/>
      <c r="H24" s="893"/>
      <c r="I24" s="893"/>
      <c r="J24" s="893"/>
      <c r="K24" s="893"/>
    </row>
    <row r="25" spans="3:11">
      <c r="G25" s="158" t="s">
        <v>2572</v>
      </c>
      <c r="H25" s="893"/>
      <c r="I25" s="893"/>
      <c r="J25" s="893"/>
      <c r="K25" s="893"/>
    </row>
  </sheetData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A1:N25"/>
  <sheetViews>
    <sheetView showGridLines="0" zoomScaleNormal="100" workbookViewId="0">
      <selection activeCell="J6" sqref="J6:N6"/>
    </sheetView>
  </sheetViews>
  <sheetFormatPr baseColWidth="10" defaultColWidth="11.42578125" defaultRowHeight="15"/>
  <cols>
    <col min="1" max="1" width="11.42578125" style="1373"/>
    <col min="2" max="2" width="17.28515625" style="1373" customWidth="1"/>
    <col min="3" max="6" width="10.7109375" style="1373" customWidth="1"/>
    <col min="7" max="16384" width="11.42578125" style="1373"/>
  </cols>
  <sheetData>
    <row r="1" spans="1:14">
      <c r="B1" s="1223" t="s">
        <v>1916</v>
      </c>
    </row>
    <row r="2" spans="1:14">
      <c r="B2" s="1223"/>
    </row>
    <row r="3" spans="1:14">
      <c r="B3" s="1219" t="s">
        <v>1902</v>
      </c>
      <c r="C3" s="1219"/>
      <c r="D3" s="1219"/>
      <c r="E3" s="1219"/>
      <c r="F3" s="1219"/>
    </row>
    <row r="4" spans="1:14" ht="18.75">
      <c r="B4" s="1219"/>
      <c r="C4" s="1219"/>
      <c r="D4" s="1219"/>
      <c r="E4" s="1219"/>
      <c r="F4" s="1219"/>
      <c r="H4" s="1705"/>
      <c r="I4" s="186"/>
    </row>
    <row r="5" spans="1:14" ht="32.25" customHeight="1">
      <c r="B5" s="1220" t="s">
        <v>1903</v>
      </c>
      <c r="C5" s="1221" t="s">
        <v>1904</v>
      </c>
      <c r="D5" s="1222" t="s">
        <v>86</v>
      </c>
      <c r="E5" s="1222" t="s">
        <v>1905</v>
      </c>
      <c r="F5" s="1221" t="s">
        <v>850</v>
      </c>
      <c r="H5" s="186"/>
      <c r="I5" s="186"/>
    </row>
    <row r="6" spans="1:14">
      <c r="A6" s="186"/>
      <c r="B6" s="1223" t="s">
        <v>37</v>
      </c>
      <c r="C6" s="1224">
        <v>38000</v>
      </c>
      <c r="D6" s="1225"/>
      <c r="E6" s="1225"/>
      <c r="F6" s="1226">
        <v>2020</v>
      </c>
      <c r="H6" s="186"/>
      <c r="I6" s="186"/>
      <c r="J6" s="186"/>
      <c r="K6" s="186"/>
      <c r="L6" s="186"/>
      <c r="M6" s="186"/>
      <c r="N6" s="186"/>
    </row>
    <row r="7" spans="1:14" ht="17.25">
      <c r="A7" s="186"/>
      <c r="B7" s="1684" t="s">
        <v>1906</v>
      </c>
      <c r="C7" s="1686">
        <v>19049</v>
      </c>
      <c r="D7" s="1686"/>
      <c r="E7" s="1686"/>
      <c r="F7" s="1685">
        <v>2020</v>
      </c>
      <c r="H7" s="186"/>
      <c r="I7" s="186"/>
    </row>
    <row r="8" spans="1:14">
      <c r="A8" s="186"/>
      <c r="B8" s="1223" t="s">
        <v>48</v>
      </c>
      <c r="C8" s="1225">
        <f>D8+E8</f>
        <v>6052</v>
      </c>
      <c r="D8" s="1231">
        <v>20</v>
      </c>
      <c r="E8" s="1231">
        <v>6032</v>
      </c>
      <c r="F8" s="1226">
        <v>2021</v>
      </c>
    </row>
    <row r="9" spans="1:14">
      <c r="A9" s="186"/>
      <c r="B9" s="1684" t="s">
        <v>46</v>
      </c>
      <c r="C9" s="1686">
        <v>2569</v>
      </c>
      <c r="D9" s="1686"/>
      <c r="E9" s="1686"/>
      <c r="F9" s="1685">
        <v>2018</v>
      </c>
      <c r="G9" s="1230"/>
      <c r="H9" s="593"/>
      <c r="I9" s="593"/>
      <c r="J9" s="593"/>
      <c r="K9" s="165"/>
    </row>
    <row r="10" spans="1:14">
      <c r="A10" s="186"/>
      <c r="B10" s="1687" t="s">
        <v>31</v>
      </c>
      <c r="C10" s="1690">
        <v>2163.8000000000002</v>
      </c>
      <c r="D10" s="1689"/>
      <c r="E10" s="1689"/>
      <c r="F10" s="1688">
        <v>2012</v>
      </c>
    </row>
    <row r="11" spans="1:14">
      <c r="A11" s="186"/>
      <c r="B11" s="1227" t="s">
        <v>49</v>
      </c>
      <c r="C11" s="1228">
        <v>1751</v>
      </c>
      <c r="D11" s="1232">
        <v>575</v>
      </c>
      <c r="E11" s="1232">
        <v>1176</v>
      </c>
      <c r="F11" s="1229">
        <v>2021</v>
      </c>
      <c r="G11" s="416"/>
    </row>
    <row r="12" spans="1:14">
      <c r="A12" s="186"/>
      <c r="B12" s="1223" t="s">
        <v>1907</v>
      </c>
      <c r="C12" s="1225">
        <v>1221</v>
      </c>
      <c r="D12" s="1225"/>
      <c r="E12" s="1225"/>
      <c r="F12" s="1226">
        <v>2005</v>
      </c>
    </row>
    <row r="13" spans="1:14">
      <c r="A13" s="186"/>
      <c r="B13" s="1684" t="s">
        <v>1908</v>
      </c>
      <c r="C13" s="1686">
        <v>700</v>
      </c>
      <c r="D13" s="1686"/>
      <c r="E13" s="1686"/>
      <c r="F13" s="1685">
        <v>2008</v>
      </c>
    </row>
    <row r="14" spans="1:14">
      <c r="A14" s="186"/>
      <c r="B14" s="1687" t="s">
        <v>39</v>
      </c>
      <c r="C14" s="1687">
        <v>1002</v>
      </c>
      <c r="D14" s="1687"/>
      <c r="E14" s="1687"/>
      <c r="F14" s="1687">
        <v>2008</v>
      </c>
    </row>
    <row r="15" spans="1:14">
      <c r="A15" s="186"/>
      <c r="B15" s="1684" t="s">
        <v>38</v>
      </c>
      <c r="C15" s="1684">
        <v>302</v>
      </c>
      <c r="D15" s="1684"/>
      <c r="E15" s="1684"/>
      <c r="F15" s="1684">
        <v>2019</v>
      </c>
    </row>
    <row r="16" spans="1:14">
      <c r="A16" s="186"/>
      <c r="B16" s="1687" t="s">
        <v>1909</v>
      </c>
      <c r="C16" s="1687">
        <v>237</v>
      </c>
      <c r="D16" s="1687"/>
      <c r="E16" s="1687"/>
      <c r="F16" s="1687">
        <v>2020</v>
      </c>
    </row>
    <row r="17" spans="1:6">
      <c r="A17" s="186"/>
      <c r="B17" s="1684" t="s">
        <v>15</v>
      </c>
      <c r="C17" s="1686">
        <f>D17+E17</f>
        <v>234</v>
      </c>
      <c r="D17" s="1686">
        <v>151</v>
      </c>
      <c r="E17" s="1686">
        <v>83</v>
      </c>
      <c r="F17" s="1685">
        <v>2021</v>
      </c>
    </row>
    <row r="18" spans="1:6" ht="17.25">
      <c r="A18" s="186"/>
      <c r="B18" s="1223" t="s">
        <v>1910</v>
      </c>
      <c r="C18" s="1225">
        <f>D18+E18</f>
        <v>170</v>
      </c>
      <c r="D18" s="1223"/>
      <c r="E18" s="1223">
        <v>170</v>
      </c>
      <c r="F18" s="1223">
        <v>2021</v>
      </c>
    </row>
    <row r="19" spans="1:6">
      <c r="A19" s="186"/>
      <c r="B19" s="1684" t="s">
        <v>36</v>
      </c>
      <c r="C19" s="1686">
        <v>166</v>
      </c>
      <c r="D19" s="1686"/>
      <c r="E19" s="1686"/>
      <c r="F19" s="1685">
        <v>2019</v>
      </c>
    </row>
    <row r="20" spans="1:6">
      <c r="A20" s="186"/>
      <c r="B20" s="210" t="s">
        <v>20</v>
      </c>
      <c r="C20" s="210">
        <v>173</v>
      </c>
      <c r="D20" s="210"/>
      <c r="E20" s="210">
        <v>173</v>
      </c>
      <c r="F20" s="210">
        <v>2020</v>
      </c>
    </row>
    <row r="21" spans="1:6">
      <c r="A21" s="186"/>
      <c r="B21" s="1684" t="s">
        <v>28</v>
      </c>
      <c r="C21" s="1684">
        <v>265</v>
      </c>
      <c r="D21" s="1684"/>
      <c r="E21" s="1684">
        <v>265</v>
      </c>
      <c r="F21" s="1684">
        <v>2020</v>
      </c>
    </row>
    <row r="22" spans="1:6">
      <c r="A22" s="186"/>
      <c r="B22" s="186" t="s">
        <v>22</v>
      </c>
      <c r="C22" s="186">
        <v>95</v>
      </c>
      <c r="D22" s="186">
        <v>10</v>
      </c>
      <c r="E22" s="186">
        <v>84</v>
      </c>
      <c r="F22" s="186">
        <v>2020</v>
      </c>
    </row>
    <row r="23" spans="1:6">
      <c r="A23" s="186"/>
      <c r="B23" s="109" t="s">
        <v>1911</v>
      </c>
      <c r="C23" s="109" t="s">
        <v>1912</v>
      </c>
      <c r="D23" s="109"/>
      <c r="E23" s="109"/>
      <c r="F23" s="109"/>
    </row>
    <row r="24" spans="1:6">
      <c r="B24" s="109" t="s">
        <v>1913</v>
      </c>
      <c r="C24" s="109"/>
      <c r="D24" s="109"/>
      <c r="E24" s="109"/>
      <c r="F24" s="109"/>
    </row>
    <row r="25" spans="1:6">
      <c r="B25" s="109" t="s">
        <v>1914</v>
      </c>
      <c r="C25" s="109"/>
      <c r="D25" s="109"/>
      <c r="E25" s="109"/>
      <c r="F25" s="109"/>
    </row>
  </sheetData>
  <pageMargins left="0.7" right="0.7" top="0.78740157499999996" bottom="0.78740157499999996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A1:F43"/>
  <sheetViews>
    <sheetView showGridLines="0" zoomScaleNormal="100" workbookViewId="0">
      <selection activeCell="B29" sqref="B29"/>
    </sheetView>
  </sheetViews>
  <sheetFormatPr baseColWidth="10" defaultColWidth="11.42578125" defaultRowHeight="15"/>
  <cols>
    <col min="1" max="1" width="14.140625" style="1373" customWidth="1"/>
    <col min="2" max="3" width="12.7109375" style="1373" customWidth="1"/>
    <col min="4" max="4" width="65.7109375" style="1373" customWidth="1"/>
    <col min="5" max="16384" width="11.42578125" style="1373"/>
  </cols>
  <sheetData>
    <row r="1" spans="1:6" ht="20.25">
      <c r="A1" s="1234" t="s">
        <v>1931</v>
      </c>
    </row>
    <row r="3" spans="1:6">
      <c r="A3" s="1389" t="s">
        <v>2605</v>
      </c>
      <c r="B3" s="1235"/>
      <c r="C3" s="1235"/>
      <c r="D3" s="1391"/>
    </row>
    <row r="4" spans="1:6">
      <c r="A4" s="1389"/>
      <c r="B4" s="1236" t="s">
        <v>1918</v>
      </c>
      <c r="C4" s="1237" t="s">
        <v>1919</v>
      </c>
      <c r="D4" s="1238" t="s">
        <v>1920</v>
      </c>
    </row>
    <row r="5" spans="1:6">
      <c r="A5" s="1390" t="s">
        <v>18</v>
      </c>
      <c r="B5" s="739">
        <v>97209.763000000021</v>
      </c>
      <c r="C5" s="739">
        <v>659499.09199999983</v>
      </c>
      <c r="D5" s="663" t="s">
        <v>2604</v>
      </c>
    </row>
    <row r="6" spans="1:6">
      <c r="A6" s="1390" t="s">
        <v>46</v>
      </c>
      <c r="B6" s="739">
        <v>77951.826000000015</v>
      </c>
      <c r="C6" s="739">
        <v>60945.507999999994</v>
      </c>
      <c r="D6" s="664" t="s">
        <v>2603</v>
      </c>
    </row>
    <row r="7" spans="1:6">
      <c r="A7" s="1390" t="s">
        <v>28</v>
      </c>
      <c r="B7" s="739">
        <v>38109.918000000005</v>
      </c>
      <c r="C7" s="739">
        <v>29109.138999999999</v>
      </c>
      <c r="D7" s="664" t="s">
        <v>2602</v>
      </c>
    </row>
    <row r="8" spans="1:6">
      <c r="A8" s="1390" t="s">
        <v>22</v>
      </c>
      <c r="B8" s="739">
        <v>9775.4969999999976</v>
      </c>
      <c r="C8" s="739">
        <v>14566.06</v>
      </c>
      <c r="D8" s="664" t="s">
        <v>2601</v>
      </c>
    </row>
    <row r="9" spans="1:6">
      <c r="A9" s="1390" t="s">
        <v>31</v>
      </c>
      <c r="B9" s="739">
        <v>6365.8570000000009</v>
      </c>
      <c r="C9" s="739">
        <v>5410.5079999999989</v>
      </c>
      <c r="D9" s="664" t="s">
        <v>2600</v>
      </c>
    </row>
    <row r="10" spans="1:6">
      <c r="A10" s="1390" t="s">
        <v>17</v>
      </c>
      <c r="B10" s="739">
        <v>6282.7589999999982</v>
      </c>
      <c r="C10" s="739">
        <v>4409.6680000000006</v>
      </c>
      <c r="D10" s="664" t="s">
        <v>2599</v>
      </c>
    </row>
    <row r="11" spans="1:6">
      <c r="A11" s="1390" t="s">
        <v>30</v>
      </c>
      <c r="B11" s="739">
        <v>3370.0890000000004</v>
      </c>
      <c r="C11" s="739">
        <v>3398.1379999999999</v>
      </c>
      <c r="D11" s="664" t="s">
        <v>2598</v>
      </c>
    </row>
    <row r="12" spans="1:6">
      <c r="A12" s="1390" t="s">
        <v>48</v>
      </c>
      <c r="B12" s="739">
        <v>2231.5450000000001</v>
      </c>
      <c r="C12" s="739">
        <v>1623.423</v>
      </c>
      <c r="D12" s="664" t="s">
        <v>2597</v>
      </c>
    </row>
    <row r="13" spans="1:6">
      <c r="A13" s="1390" t="s">
        <v>13</v>
      </c>
      <c r="B13" s="739">
        <v>1584.58</v>
      </c>
      <c r="C13" s="739">
        <v>1253.7450000000001</v>
      </c>
      <c r="D13" s="664" t="s">
        <v>2596</v>
      </c>
    </row>
    <row r="14" spans="1:6">
      <c r="A14" s="1390" t="s">
        <v>1668</v>
      </c>
      <c r="B14" s="739">
        <v>984.06799999999998</v>
      </c>
      <c r="C14" s="739">
        <v>962.23699999999997</v>
      </c>
      <c r="D14" s="664" t="s">
        <v>2595</v>
      </c>
      <c r="F14" s="416"/>
    </row>
    <row r="15" spans="1:6">
      <c r="A15" s="1390" t="s">
        <v>12</v>
      </c>
      <c r="B15" s="739">
        <v>666.26</v>
      </c>
      <c r="C15" s="739">
        <v>2125.3460000000005</v>
      </c>
      <c r="D15" s="664" t="s">
        <v>2594</v>
      </c>
    </row>
    <row r="16" spans="1:6">
      <c r="A16" s="1390" t="s">
        <v>1922</v>
      </c>
      <c r="B16" s="739">
        <v>639.58600000000001</v>
      </c>
      <c r="C16" s="739">
        <v>1222.3219999999999</v>
      </c>
      <c r="D16" s="664" t="s">
        <v>2593</v>
      </c>
    </row>
    <row r="17" spans="1:4">
      <c r="A17" s="1390" t="s">
        <v>15</v>
      </c>
      <c r="B17" s="739">
        <v>587.41</v>
      </c>
      <c r="C17" s="739">
        <v>618.7109999999999</v>
      </c>
      <c r="D17" s="664" t="s">
        <v>2592</v>
      </c>
    </row>
    <row r="18" spans="1:4">
      <c r="A18" s="1390" t="s">
        <v>9</v>
      </c>
      <c r="B18" s="739">
        <v>492.86</v>
      </c>
      <c r="C18" s="739">
        <v>1103.4180000000001</v>
      </c>
      <c r="D18" s="664" t="s">
        <v>2591</v>
      </c>
    </row>
    <row r="19" spans="1:4">
      <c r="A19" s="1390" t="s">
        <v>8</v>
      </c>
      <c r="B19" s="739">
        <v>402.71</v>
      </c>
      <c r="C19" s="739">
        <v>779.69500000000005</v>
      </c>
      <c r="D19" s="664" t="s">
        <v>2590</v>
      </c>
    </row>
    <row r="20" spans="1:4">
      <c r="A20" s="1382" t="s">
        <v>150</v>
      </c>
      <c r="B20" s="740">
        <v>1923.7230000001728</v>
      </c>
      <c r="C20" s="740">
        <v>1638.1920000006212</v>
      </c>
      <c r="D20" s="1383"/>
    </row>
    <row r="21" spans="1:4">
      <c r="A21" s="657" t="s">
        <v>4</v>
      </c>
      <c r="B21" s="741">
        <v>248578.4510000002</v>
      </c>
      <c r="C21" s="741">
        <v>1620439.816000001</v>
      </c>
      <c r="D21" s="1374"/>
    </row>
    <row r="22" spans="1:4">
      <c r="A22" s="10"/>
      <c r="B22" s="1239"/>
      <c r="C22" s="1239"/>
      <c r="D22" s="10"/>
    </row>
    <row r="23" spans="1:4">
      <c r="A23" s="1389" t="s">
        <v>2589</v>
      </c>
      <c r="B23" s="1240"/>
      <c r="C23" s="1240"/>
      <c r="D23" s="1391"/>
    </row>
    <row r="24" spans="1:4">
      <c r="A24" s="1389"/>
      <c r="B24" s="1241" t="s">
        <v>1918</v>
      </c>
      <c r="C24" s="1241" t="s">
        <v>1919</v>
      </c>
      <c r="D24" s="1238" t="s">
        <v>1923</v>
      </c>
    </row>
    <row r="25" spans="1:4">
      <c r="A25" s="1390" t="s">
        <v>18</v>
      </c>
      <c r="B25" s="739">
        <v>119519.36700000003</v>
      </c>
      <c r="C25" s="739">
        <v>927915.05100000009</v>
      </c>
      <c r="D25" s="663" t="s">
        <v>2588</v>
      </c>
    </row>
    <row r="26" spans="1:4">
      <c r="A26" s="1390" t="s">
        <v>15</v>
      </c>
      <c r="B26" s="739">
        <v>33474.578999999998</v>
      </c>
      <c r="C26" s="739">
        <v>169109.68899999998</v>
      </c>
      <c r="D26" s="664" t="s">
        <v>2587</v>
      </c>
    </row>
    <row r="27" spans="1:4">
      <c r="A27" s="1390" t="s">
        <v>20</v>
      </c>
      <c r="B27" s="739">
        <v>27734.727999999996</v>
      </c>
      <c r="C27" s="739">
        <v>176222.20600000001</v>
      </c>
      <c r="D27" s="664" t="s">
        <v>2586</v>
      </c>
    </row>
    <row r="28" spans="1:4">
      <c r="A28" s="1390" t="s">
        <v>22</v>
      </c>
      <c r="B28" s="739">
        <v>13218.415999999999</v>
      </c>
      <c r="C28" s="739">
        <v>85892.396999999997</v>
      </c>
      <c r="D28" s="664" t="s">
        <v>2585</v>
      </c>
    </row>
    <row r="29" spans="1:4">
      <c r="A29" s="1390" t="s">
        <v>14</v>
      </c>
      <c r="B29" s="739">
        <v>11507.041999999999</v>
      </c>
      <c r="C29" s="739">
        <v>41763.599000000002</v>
      </c>
      <c r="D29" s="664" t="s">
        <v>2584</v>
      </c>
    </row>
    <row r="30" spans="1:4">
      <c r="A30" s="1390" t="s">
        <v>13</v>
      </c>
      <c r="B30" s="739">
        <v>7334.6210000000001</v>
      </c>
      <c r="C30" s="739">
        <v>28861.43</v>
      </c>
      <c r="D30" s="664" t="s">
        <v>2583</v>
      </c>
    </row>
    <row r="31" spans="1:4">
      <c r="A31" s="1390" t="s">
        <v>1229</v>
      </c>
      <c r="B31" s="739">
        <v>5837.777</v>
      </c>
      <c r="C31" s="739">
        <v>23433.177</v>
      </c>
      <c r="D31" s="664" t="s">
        <v>2582</v>
      </c>
    </row>
    <row r="32" spans="1:4">
      <c r="A32" s="1390" t="s">
        <v>16</v>
      </c>
      <c r="B32" s="739">
        <v>4096.3980000000001</v>
      </c>
      <c r="C32" s="739">
        <v>7373.8649999999998</v>
      </c>
      <c r="D32" s="664" t="s">
        <v>2581</v>
      </c>
    </row>
    <row r="33" spans="1:4">
      <c r="A33" s="1390" t="s">
        <v>17</v>
      </c>
      <c r="B33" s="739">
        <v>4069.3110000000001</v>
      </c>
      <c r="C33" s="739">
        <v>17618.559999999998</v>
      </c>
      <c r="D33" s="664" t="s">
        <v>2580</v>
      </c>
    </row>
    <row r="34" spans="1:4">
      <c r="A34" s="1390" t="s">
        <v>23</v>
      </c>
      <c r="B34" s="739">
        <v>3745.1210000000001</v>
      </c>
      <c r="C34" s="739">
        <v>10796.297</v>
      </c>
      <c r="D34" s="664" t="s">
        <v>2579</v>
      </c>
    </row>
    <row r="35" spans="1:4">
      <c r="A35" s="1390" t="s">
        <v>845</v>
      </c>
      <c r="B35" s="739">
        <v>2510.4229999999998</v>
      </c>
      <c r="C35" s="739">
        <v>38416.046000000002</v>
      </c>
      <c r="D35" s="664" t="s">
        <v>2578</v>
      </c>
    </row>
    <row r="36" spans="1:4">
      <c r="A36" s="1390" t="s">
        <v>9</v>
      </c>
      <c r="B36" s="739">
        <v>2244.4459999999999</v>
      </c>
      <c r="C36" s="739">
        <v>6662.121000000001</v>
      </c>
      <c r="D36" s="664" t="s">
        <v>2577</v>
      </c>
    </row>
    <row r="37" spans="1:4">
      <c r="A37" s="1390" t="s">
        <v>8</v>
      </c>
      <c r="B37" s="739">
        <v>1854.268</v>
      </c>
      <c r="C37" s="739">
        <v>6007.1540000000005</v>
      </c>
      <c r="D37" s="664" t="s">
        <v>2576</v>
      </c>
    </row>
    <row r="38" spans="1:4">
      <c r="A38" s="1390" t="s">
        <v>890</v>
      </c>
      <c r="B38" s="739">
        <v>1771.5659999999998</v>
      </c>
      <c r="C38" s="739">
        <v>7094.8590000000004</v>
      </c>
      <c r="D38" s="664" t="s">
        <v>2575</v>
      </c>
    </row>
    <row r="39" spans="1:4">
      <c r="A39" s="1390" t="s">
        <v>1668</v>
      </c>
      <c r="B39" s="739">
        <v>1764.9199999999998</v>
      </c>
      <c r="C39" s="739">
        <v>36844.582000000002</v>
      </c>
      <c r="D39" s="664" t="s">
        <v>2574</v>
      </c>
    </row>
    <row r="40" spans="1:4">
      <c r="A40" s="1382" t="s">
        <v>150</v>
      </c>
      <c r="B40" s="740">
        <v>7895.4680000001681</v>
      </c>
      <c r="C40" s="740">
        <v>36428.783000001218</v>
      </c>
      <c r="D40" s="1383"/>
    </row>
    <row r="41" spans="1:4">
      <c r="A41" s="657" t="s">
        <v>4</v>
      </c>
      <c r="B41" s="741">
        <v>248578.4510000002</v>
      </c>
      <c r="C41" s="741">
        <v>1620439.816000001</v>
      </c>
      <c r="D41" s="1374"/>
    </row>
    <row r="42" spans="1:4">
      <c r="A42" s="109" t="s">
        <v>2539</v>
      </c>
    </row>
    <row r="43" spans="1:4">
      <c r="A43" s="109" t="s">
        <v>1933</v>
      </c>
    </row>
  </sheetData>
  <pageMargins left="0.7" right="0.7" top="0.78740157499999996" bottom="0.78740157499999996" header="0.3" footer="0.3"/>
  <pageSetup paperSize="9" orientation="portrait" verticalDpi="3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A18:J32"/>
  <sheetViews>
    <sheetView showGridLines="0" zoomScaleNormal="100" workbookViewId="0">
      <selection activeCell="H28" sqref="H28"/>
    </sheetView>
  </sheetViews>
  <sheetFormatPr baseColWidth="10" defaultColWidth="11.42578125" defaultRowHeight="15"/>
  <cols>
    <col min="1" max="16384" width="11.42578125" style="1373"/>
  </cols>
  <sheetData>
    <row r="18" spans="1:10">
      <c r="B18" s="1382"/>
      <c r="C18" s="740"/>
    </row>
    <row r="19" spans="1:10">
      <c r="C19" s="416"/>
    </row>
    <row r="20" spans="1:10">
      <c r="C20" s="740"/>
    </row>
    <row r="21" spans="1:10">
      <c r="C21" s="416"/>
      <c r="F21" s="10" t="s">
        <v>683</v>
      </c>
      <c r="G21" s="893"/>
      <c r="H21" s="893"/>
      <c r="I21" s="893"/>
      <c r="J21" s="893"/>
    </row>
    <row r="22" spans="1:10">
      <c r="A22" s="1390" t="s">
        <v>18</v>
      </c>
      <c r="B22" s="1243">
        <v>97209.763000000021</v>
      </c>
      <c r="C22" s="184"/>
      <c r="F22" s="893" t="s">
        <v>2606</v>
      </c>
      <c r="G22" s="893"/>
      <c r="H22" s="893"/>
      <c r="I22" s="893"/>
      <c r="J22" s="893"/>
    </row>
    <row r="23" spans="1:10">
      <c r="A23" s="1390" t="s">
        <v>46</v>
      </c>
      <c r="B23" s="1243">
        <v>77951.826000000015</v>
      </c>
      <c r="C23" s="184"/>
      <c r="F23" s="893"/>
      <c r="G23" s="893"/>
      <c r="H23" s="893"/>
      <c r="I23" s="893"/>
      <c r="J23" s="893"/>
    </row>
    <row r="24" spans="1:10">
      <c r="A24" s="1390" t="s">
        <v>28</v>
      </c>
      <c r="B24" s="1243">
        <v>38109.918000000005</v>
      </c>
      <c r="C24" s="184"/>
      <c r="F24" s="158" t="s">
        <v>2572</v>
      </c>
      <c r="G24" s="1181"/>
      <c r="H24" s="1181"/>
      <c r="I24" s="1181"/>
      <c r="J24" s="893"/>
    </row>
    <row r="25" spans="1:10">
      <c r="A25" s="1390" t="s">
        <v>22</v>
      </c>
      <c r="B25" s="1243">
        <v>9775.4969999999976</v>
      </c>
      <c r="C25" s="184"/>
    </row>
    <row r="26" spans="1:10">
      <c r="A26" s="1390" t="s">
        <v>31</v>
      </c>
      <c r="B26" s="1243">
        <v>6365.8570000000009</v>
      </c>
      <c r="C26" s="184"/>
    </row>
    <row r="27" spans="1:10">
      <c r="A27" s="1390" t="s">
        <v>17</v>
      </c>
      <c r="B27" s="1243">
        <v>6282.7589999999982</v>
      </c>
      <c r="C27" s="184"/>
    </row>
    <row r="28" spans="1:10">
      <c r="A28" s="1244" t="s">
        <v>30</v>
      </c>
      <c r="B28" s="1243">
        <v>3370.0890000000004</v>
      </c>
      <c r="C28" s="184"/>
    </row>
    <row r="29" spans="1:10">
      <c r="A29" s="1244" t="s">
        <v>382</v>
      </c>
      <c r="B29" s="1243">
        <v>9512.742000000173</v>
      </c>
      <c r="C29" s="416"/>
    </row>
    <row r="31" spans="1:10">
      <c r="B31" s="1245">
        <v>100</v>
      </c>
      <c r="C31" s="1246">
        <v>248578.4510000002</v>
      </c>
    </row>
    <row r="32" spans="1:10">
      <c r="C32" s="1233"/>
    </row>
  </sheetData>
  <pageMargins left="0.7" right="0.7" top="0.78740157499999996" bottom="0.78740157499999996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1:L23"/>
  <sheetViews>
    <sheetView showGridLines="0" zoomScaleNormal="100" workbookViewId="0">
      <selection activeCell="I9" sqref="I9"/>
    </sheetView>
  </sheetViews>
  <sheetFormatPr baseColWidth="10" defaultColWidth="11.42578125" defaultRowHeight="15"/>
  <cols>
    <col min="1" max="1" width="11.42578125" style="1373"/>
    <col min="2" max="2" width="16.42578125" style="1373" customWidth="1"/>
    <col min="3" max="6" width="10.7109375" style="1373" customWidth="1"/>
    <col min="7" max="16384" width="11.42578125" style="1373"/>
  </cols>
  <sheetData>
    <row r="1" spans="2:9" ht="25.5">
      <c r="B1" s="1695"/>
      <c r="C1" s="1382"/>
      <c r="D1" s="1382"/>
      <c r="E1" s="1382"/>
      <c r="F1" s="1382"/>
    </row>
    <row r="2" spans="2:9" ht="18.75">
      <c r="B2" s="108" t="s">
        <v>1925</v>
      </c>
      <c r="C2" s="10"/>
      <c r="D2" s="10"/>
      <c r="E2" s="10"/>
      <c r="F2" s="10"/>
      <c r="H2" s="1705"/>
      <c r="I2" s="186"/>
    </row>
    <row r="3" spans="2:9">
      <c r="B3" s="10"/>
      <c r="C3" s="10"/>
      <c r="D3" s="10"/>
      <c r="E3" s="10"/>
      <c r="F3" s="10"/>
      <c r="H3" s="186"/>
      <c r="I3" s="186"/>
    </row>
    <row r="4" spans="2:9" ht="29.25" customHeight="1">
      <c r="B4" s="1220" t="s">
        <v>1903</v>
      </c>
      <c r="C4" s="1221" t="s">
        <v>1904</v>
      </c>
      <c r="D4" s="1222" t="s">
        <v>86</v>
      </c>
      <c r="E4" s="1222" t="s">
        <v>1905</v>
      </c>
      <c r="F4" s="1221" t="s">
        <v>850</v>
      </c>
    </row>
    <row r="5" spans="2:9">
      <c r="B5" s="1382" t="s">
        <v>1926</v>
      </c>
      <c r="C5" s="740">
        <v>1256.31</v>
      </c>
      <c r="D5" s="740"/>
      <c r="E5" s="740"/>
      <c r="F5" s="1382">
        <v>2020</v>
      </c>
    </row>
    <row r="6" spans="2:9">
      <c r="B6" s="6" t="s">
        <v>46</v>
      </c>
      <c r="C6" s="1242">
        <v>888</v>
      </c>
      <c r="D6" s="1242"/>
      <c r="E6" s="1242"/>
      <c r="F6" s="6">
        <v>2018</v>
      </c>
    </row>
    <row r="7" spans="2:9">
      <c r="B7" s="1382" t="s">
        <v>1907</v>
      </c>
      <c r="C7" s="740">
        <v>722</v>
      </c>
      <c r="D7" s="740">
        <v>134</v>
      </c>
      <c r="E7" s="740">
        <v>588</v>
      </c>
      <c r="F7" s="1382">
        <v>2005</v>
      </c>
    </row>
    <row r="8" spans="2:9">
      <c r="B8" s="6" t="s">
        <v>28</v>
      </c>
      <c r="C8" s="1242">
        <v>489.9434</v>
      </c>
      <c r="D8" s="1242"/>
      <c r="E8" s="1242">
        <v>489.9434</v>
      </c>
      <c r="F8" s="6">
        <v>2021</v>
      </c>
    </row>
    <row r="9" spans="2:9">
      <c r="B9" s="1382" t="s">
        <v>49</v>
      </c>
      <c r="C9" s="740">
        <v>625</v>
      </c>
      <c r="D9" s="740">
        <v>605</v>
      </c>
      <c r="E9" s="740">
        <v>20</v>
      </c>
      <c r="F9" s="1382">
        <v>2019</v>
      </c>
    </row>
    <row r="10" spans="2:9">
      <c r="B10" s="6" t="s">
        <v>22</v>
      </c>
      <c r="C10" s="1242">
        <v>366</v>
      </c>
      <c r="D10" s="1242">
        <v>61</v>
      </c>
      <c r="E10" s="1242">
        <v>305</v>
      </c>
      <c r="F10" s="6">
        <v>2020</v>
      </c>
      <c r="H10" s="1694"/>
    </row>
    <row r="11" spans="2:9">
      <c r="B11" s="1382" t="s">
        <v>38</v>
      </c>
      <c r="C11" s="740">
        <v>271</v>
      </c>
      <c r="D11" s="740"/>
      <c r="E11" s="740"/>
      <c r="F11" s="1382">
        <v>2019</v>
      </c>
      <c r="H11" s="416"/>
    </row>
    <row r="12" spans="2:9">
      <c r="B12" s="1692" t="s">
        <v>31</v>
      </c>
      <c r="C12" s="1693">
        <v>252</v>
      </c>
      <c r="D12" s="1693"/>
      <c r="E12" s="1693"/>
      <c r="F12" s="1692">
        <v>2012</v>
      </c>
    </row>
    <row r="13" spans="2:9">
      <c r="B13" s="1382" t="s">
        <v>40</v>
      </c>
      <c r="C13" s="1382">
        <v>150</v>
      </c>
      <c r="D13" s="1382"/>
      <c r="E13" s="1382"/>
      <c r="F13" s="1382">
        <v>2008</v>
      </c>
    </row>
    <row r="14" spans="2:9">
      <c r="B14" s="6" t="s">
        <v>48</v>
      </c>
      <c r="C14" s="1242">
        <v>88</v>
      </c>
      <c r="D14" s="1242">
        <v>2</v>
      </c>
      <c r="E14" s="1242">
        <v>86</v>
      </c>
      <c r="F14" s="6">
        <v>2021</v>
      </c>
    </row>
    <row r="15" spans="2:9">
      <c r="B15" s="1382" t="s">
        <v>1909</v>
      </c>
      <c r="C15" s="1382">
        <v>39</v>
      </c>
      <c r="D15" s="1382"/>
      <c r="E15" s="1382"/>
      <c r="F15" s="1382">
        <v>2020</v>
      </c>
    </row>
    <row r="16" spans="2:9">
      <c r="B16" s="1691" t="s">
        <v>36</v>
      </c>
      <c r="C16" s="1691">
        <v>44</v>
      </c>
      <c r="D16" s="1691"/>
      <c r="E16" s="1691"/>
      <c r="F16" s="1691">
        <v>2020</v>
      </c>
    </row>
    <row r="17" spans="2:12">
      <c r="B17" s="1079" t="s">
        <v>1928</v>
      </c>
      <c r="C17" s="1079">
        <v>10</v>
      </c>
      <c r="D17" s="1079"/>
      <c r="E17" s="1079">
        <v>10</v>
      </c>
      <c r="F17" s="1079">
        <v>2021</v>
      </c>
    </row>
    <row r="18" spans="2:12">
      <c r="B18" s="109" t="s">
        <v>1911</v>
      </c>
      <c r="C18" s="109" t="s">
        <v>1912</v>
      </c>
      <c r="D18" s="109"/>
      <c r="E18" s="109"/>
      <c r="F18" s="109"/>
    </row>
    <row r="19" spans="2:12">
      <c r="B19" s="109" t="s">
        <v>1929</v>
      </c>
      <c r="C19" s="109"/>
      <c r="D19" s="109"/>
      <c r="E19" s="109"/>
      <c r="F19" s="109"/>
    </row>
    <row r="20" spans="2:12">
      <c r="B20" s="109" t="s">
        <v>1930</v>
      </c>
      <c r="C20" s="109"/>
      <c r="D20" s="109"/>
      <c r="E20" s="109"/>
      <c r="F20" s="109"/>
    </row>
    <row r="23" spans="2:12">
      <c r="L23" s="186"/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1:T123"/>
  <sheetViews>
    <sheetView zoomScale="85" zoomScaleNormal="85" workbookViewId="0">
      <selection activeCell="H16" sqref="H16"/>
    </sheetView>
  </sheetViews>
  <sheetFormatPr baseColWidth="10" defaultRowHeight="15"/>
  <cols>
    <col min="1" max="1" width="11.42578125" style="1290"/>
    <col min="2" max="2" width="39.140625" style="1290" customWidth="1"/>
    <col min="3" max="4" width="11.42578125" style="1290"/>
    <col min="5" max="5" width="22.7109375" style="1290" customWidth="1"/>
    <col min="6" max="16384" width="11.42578125" style="1290"/>
  </cols>
  <sheetData>
    <row r="1" spans="2:5" ht="15.75">
      <c r="B1" s="1289" t="s">
        <v>611</v>
      </c>
    </row>
    <row r="3" spans="2:5" ht="15.75">
      <c r="B3" s="1289" t="s">
        <v>1979</v>
      </c>
    </row>
    <row r="4" spans="2:5" ht="15.75">
      <c r="B4" s="1289"/>
    </row>
    <row r="5" spans="2:5" ht="15" customHeight="1">
      <c r="B5" s="16" t="s">
        <v>613</v>
      </c>
      <c r="C5" s="1291"/>
      <c r="D5" s="1291">
        <v>25.7</v>
      </c>
      <c r="E5" s="1292" t="s">
        <v>614</v>
      </c>
    </row>
    <row r="6" spans="2:5">
      <c r="B6" s="16" t="s">
        <v>615</v>
      </c>
      <c r="C6" s="1293"/>
      <c r="D6" s="1293">
        <v>7741200</v>
      </c>
      <c r="E6" s="1292" t="s">
        <v>616</v>
      </c>
    </row>
    <row r="7" spans="2:5">
      <c r="B7" s="388" t="s">
        <v>617</v>
      </c>
      <c r="C7" s="1294"/>
      <c r="D7" s="1294">
        <v>3</v>
      </c>
      <c r="E7" s="1295" t="s">
        <v>618</v>
      </c>
    </row>
    <row r="8" spans="2:5" ht="15" customHeight="1">
      <c r="B8" s="391"/>
      <c r="C8" s="1296"/>
      <c r="D8" s="1296"/>
      <c r="E8" s="1292"/>
    </row>
    <row r="9" spans="2:5">
      <c r="B9" s="16" t="s">
        <v>619</v>
      </c>
      <c r="C9" s="1297"/>
      <c r="D9" s="1297">
        <v>1461</v>
      </c>
      <c r="E9" s="1292" t="s">
        <v>620</v>
      </c>
    </row>
    <row r="10" spans="2:5" ht="15" customHeight="1">
      <c r="B10" s="391" t="s">
        <v>621</v>
      </c>
      <c r="C10" s="1296"/>
      <c r="D10" s="1296">
        <v>56760</v>
      </c>
      <c r="E10" s="1292" t="s">
        <v>622</v>
      </c>
    </row>
    <row r="11" spans="2:5">
      <c r="B11" s="16" t="s">
        <v>623</v>
      </c>
      <c r="C11" s="1297"/>
      <c r="D11" s="1297">
        <v>1423</v>
      </c>
      <c r="E11" s="1292" t="s">
        <v>620</v>
      </c>
    </row>
    <row r="12" spans="2:5">
      <c r="B12" s="391" t="s">
        <v>624</v>
      </c>
      <c r="C12" s="1296"/>
      <c r="D12" s="1296"/>
      <c r="E12" s="1292"/>
    </row>
    <row r="13" spans="2:5">
      <c r="B13" s="391" t="s">
        <v>621</v>
      </c>
      <c r="C13" s="1296"/>
      <c r="D13" s="1296">
        <v>55290</v>
      </c>
      <c r="E13" s="1292" t="s">
        <v>625</v>
      </c>
    </row>
    <row r="14" spans="2:5" ht="15" customHeight="1">
      <c r="B14" s="394"/>
      <c r="C14" s="1298"/>
      <c r="D14" s="1298"/>
      <c r="E14" s="1295"/>
    </row>
    <row r="15" spans="2:5">
      <c r="B15" s="16" t="s">
        <v>626</v>
      </c>
      <c r="C15" s="1291"/>
      <c r="D15" s="1291">
        <v>1.5</v>
      </c>
      <c r="E15" s="1292" t="s">
        <v>627</v>
      </c>
    </row>
    <row r="16" spans="2:5">
      <c r="B16" s="16" t="s">
        <v>628</v>
      </c>
      <c r="C16" s="1291"/>
      <c r="D16" s="1291">
        <v>1.3</v>
      </c>
      <c r="E16" s="1292" t="s">
        <v>629</v>
      </c>
    </row>
    <row r="17" spans="2:7" ht="15" customHeight="1">
      <c r="B17" s="1299"/>
      <c r="C17" s="1296"/>
      <c r="D17" s="1296"/>
      <c r="E17" s="1292"/>
    </row>
    <row r="18" spans="2:7">
      <c r="B18" s="1300" t="s">
        <v>630</v>
      </c>
      <c r="C18" s="1301"/>
      <c r="D18" s="1301"/>
      <c r="E18" s="1301"/>
    </row>
    <row r="19" spans="2:7">
      <c r="B19" s="1302" t="s">
        <v>1978</v>
      </c>
      <c r="C19" s="1303"/>
      <c r="D19" s="1303"/>
      <c r="E19" s="1304"/>
    </row>
    <row r="22" spans="2:7" ht="15.75">
      <c r="B22" s="1289" t="s">
        <v>631</v>
      </c>
    </row>
    <row r="23" spans="2:7">
      <c r="B23" s="1305" t="s">
        <v>632</v>
      </c>
    </row>
    <row r="24" spans="2:7">
      <c r="B24" s="402"/>
      <c r="C24" s="403" t="s">
        <v>1980</v>
      </c>
      <c r="D24" s="404" t="s">
        <v>642</v>
      </c>
      <c r="E24" s="404" t="s">
        <v>633</v>
      </c>
      <c r="F24" s="404" t="s">
        <v>634</v>
      </c>
      <c r="G24" s="404" t="s">
        <v>635</v>
      </c>
    </row>
    <row r="25" spans="2:7" ht="15.75" thickBot="1">
      <c r="B25" s="1306" t="s">
        <v>636</v>
      </c>
      <c r="C25" s="26">
        <v>70857</v>
      </c>
      <c r="D25" s="1307">
        <v>60681</v>
      </c>
      <c r="E25" s="1307">
        <v>60430</v>
      </c>
      <c r="F25" s="1307">
        <v>58930.656244999998</v>
      </c>
      <c r="G25" s="1307">
        <v>60842.289228000001</v>
      </c>
    </row>
    <row r="26" spans="2:7" ht="15.75" thickBot="1">
      <c r="B26" s="1306" t="s">
        <v>637</v>
      </c>
      <c r="C26" s="26">
        <v>39932</v>
      </c>
      <c r="D26" s="1307">
        <v>28252</v>
      </c>
      <c r="E26" s="1307">
        <v>29658</v>
      </c>
      <c r="F26" s="1307">
        <v>29346.046157000001</v>
      </c>
      <c r="G26" s="1307">
        <v>32845.027056999999</v>
      </c>
    </row>
    <row r="27" spans="2:7" ht="15.75" thickBot="1">
      <c r="B27" s="2" t="s">
        <v>638</v>
      </c>
      <c r="C27" s="1287">
        <v>1360</v>
      </c>
      <c r="D27" s="1287">
        <v>1268</v>
      </c>
      <c r="E27" s="1287">
        <v>1179</v>
      </c>
      <c r="F27" s="1287">
        <v>1136.3425810000001</v>
      </c>
      <c r="G27" s="1287">
        <v>1102.2595879999999</v>
      </c>
    </row>
    <row r="28" spans="2:7" ht="15.75" thickBot="1">
      <c r="B28" s="1306" t="s">
        <v>639</v>
      </c>
      <c r="C28" s="26">
        <v>455</v>
      </c>
      <c r="D28" s="1307">
        <v>387</v>
      </c>
      <c r="E28" s="1307">
        <v>351</v>
      </c>
      <c r="F28" s="1307">
        <v>303.93489672999999</v>
      </c>
      <c r="G28" s="1307">
        <v>283.16697539999996</v>
      </c>
    </row>
    <row r="29" spans="2:7" ht="15.75" thickBot="1">
      <c r="B29" s="1306" t="s">
        <v>640</v>
      </c>
      <c r="C29" s="26">
        <v>905</v>
      </c>
      <c r="D29" s="1307">
        <v>881</v>
      </c>
      <c r="E29" s="1307">
        <v>829</v>
      </c>
      <c r="F29" s="1307">
        <v>832.40768427</v>
      </c>
      <c r="G29" s="1307">
        <v>819.09261289999995</v>
      </c>
    </row>
    <row r="30" spans="2:7" ht="15.75" thickBot="1">
      <c r="B30" s="2" t="s">
        <v>641</v>
      </c>
      <c r="C30" s="1287">
        <v>225</v>
      </c>
      <c r="D30" s="1287">
        <v>233</v>
      </c>
      <c r="E30" s="1287">
        <v>262</v>
      </c>
      <c r="F30" s="1287">
        <v>260.54721433000003</v>
      </c>
      <c r="G30" s="1287">
        <v>239.430588</v>
      </c>
    </row>
    <row r="31" spans="2:7" ht="15.75" thickBot="1">
      <c r="B31" s="1306" t="s">
        <v>639</v>
      </c>
      <c r="C31" s="26">
        <v>80</v>
      </c>
      <c r="D31" s="1307">
        <v>78</v>
      </c>
      <c r="E31" s="1307">
        <v>78</v>
      </c>
      <c r="F31" s="1307">
        <v>91.260500109999995</v>
      </c>
      <c r="G31" s="1307">
        <v>103.8131958</v>
      </c>
    </row>
    <row r="32" spans="2:7" ht="15.75" thickBot="1">
      <c r="B32" s="1306" t="s">
        <v>640</v>
      </c>
      <c r="C32" s="26">
        <v>145</v>
      </c>
      <c r="D32" s="1307">
        <v>155</v>
      </c>
      <c r="E32" s="1307">
        <v>184</v>
      </c>
      <c r="F32" s="1307">
        <v>169.28671421000001</v>
      </c>
      <c r="G32" s="1307">
        <v>135.61739209999999</v>
      </c>
    </row>
    <row r="33" spans="2:15">
      <c r="B33" s="1309" t="s">
        <v>1981</v>
      </c>
    </row>
    <row r="36" spans="2:15" ht="15.75">
      <c r="B36" s="1289" t="s">
        <v>90</v>
      </c>
      <c r="C36" s="1310"/>
      <c r="D36" s="1310"/>
      <c r="E36" s="1310"/>
      <c r="F36" s="1310"/>
    </row>
    <row r="37" spans="2:15">
      <c r="B37" s="1305" t="s">
        <v>66</v>
      </c>
      <c r="C37" s="1310"/>
      <c r="D37" s="1310"/>
      <c r="E37" s="1310"/>
      <c r="F37" s="1310"/>
    </row>
    <row r="38" spans="2:15">
      <c r="B38" s="1288"/>
      <c r="C38" s="159" t="s">
        <v>1980</v>
      </c>
      <c r="D38" s="159" t="s">
        <v>642</v>
      </c>
      <c r="E38" s="159" t="s">
        <v>633</v>
      </c>
      <c r="F38" s="159" t="s">
        <v>634</v>
      </c>
      <c r="G38" s="159" t="s">
        <v>635</v>
      </c>
      <c r="H38" s="159" t="s">
        <v>388</v>
      </c>
      <c r="I38" s="159" t="s">
        <v>643</v>
      </c>
      <c r="J38" s="159" t="s">
        <v>644</v>
      </c>
      <c r="K38" s="159" t="s">
        <v>645</v>
      </c>
      <c r="L38" s="159" t="s">
        <v>646</v>
      </c>
      <c r="M38" s="1311"/>
      <c r="N38" s="1311"/>
      <c r="O38" s="1312"/>
    </row>
    <row r="39" spans="2:15" ht="15.75" thickBot="1">
      <c r="B39" s="1306" t="s">
        <v>70</v>
      </c>
      <c r="C39" s="26">
        <v>847</v>
      </c>
      <c r="D39" s="1307">
        <v>736.32</v>
      </c>
      <c r="E39" s="1307">
        <v>671</v>
      </c>
      <c r="F39" s="1307">
        <v>593</v>
      </c>
      <c r="G39" s="1307">
        <v>570</v>
      </c>
      <c r="H39" s="1307">
        <v>426</v>
      </c>
      <c r="I39" s="1307">
        <v>345</v>
      </c>
      <c r="J39" s="1307">
        <v>325</v>
      </c>
      <c r="K39" s="1307">
        <v>340</v>
      </c>
      <c r="L39" s="1307">
        <v>389</v>
      </c>
      <c r="M39" s="1313"/>
      <c r="N39" s="1313"/>
      <c r="O39" s="1312"/>
    </row>
    <row r="40" spans="2:15">
      <c r="B40" s="1314" t="s">
        <v>71</v>
      </c>
      <c r="C40" s="405">
        <v>3985</v>
      </c>
      <c r="D40" s="1315">
        <v>3954.29</v>
      </c>
      <c r="E40" s="1315">
        <v>3844</v>
      </c>
      <c r="F40" s="1315">
        <v>3906</v>
      </c>
      <c r="G40" s="1315">
        <v>3926</v>
      </c>
      <c r="H40" s="1315">
        <v>3898</v>
      </c>
      <c r="I40" s="1315">
        <v>4315</v>
      </c>
      <c r="J40" s="1315">
        <v>4424</v>
      </c>
      <c r="K40" s="1315">
        <v>4681.63</v>
      </c>
      <c r="L40" s="1315">
        <v>4295</v>
      </c>
      <c r="M40" s="1313"/>
      <c r="N40" s="1313"/>
      <c r="O40" s="1312"/>
    </row>
    <row r="41" spans="2:15">
      <c r="B41" s="406" t="s">
        <v>72</v>
      </c>
      <c r="C41" s="90">
        <v>4832</v>
      </c>
      <c r="D41" s="90">
        <v>4690.6000000000004</v>
      </c>
      <c r="E41" s="90">
        <v>4515</v>
      </c>
      <c r="F41" s="90">
        <v>4499</v>
      </c>
      <c r="G41" s="90">
        <v>4496</v>
      </c>
      <c r="H41" s="90">
        <v>4324</v>
      </c>
      <c r="I41" s="90">
        <v>4660</v>
      </c>
      <c r="J41" s="90">
        <v>4749</v>
      </c>
      <c r="K41" s="90">
        <v>5021.8999999999996</v>
      </c>
      <c r="L41" s="90">
        <v>4684</v>
      </c>
      <c r="M41" s="407"/>
      <c r="N41" s="407"/>
      <c r="O41" s="1312"/>
    </row>
    <row r="42" spans="2:15">
      <c r="B42" s="1309" t="s">
        <v>1977</v>
      </c>
      <c r="C42" s="1313"/>
      <c r="D42" s="1313"/>
      <c r="E42" s="1313"/>
      <c r="F42" s="1313"/>
      <c r="G42" s="1313"/>
      <c r="H42" s="1313"/>
      <c r="I42" s="1313"/>
      <c r="J42" s="1313"/>
      <c r="K42" s="1313"/>
      <c r="L42" s="1313"/>
      <c r="M42" s="1313"/>
      <c r="N42" s="1312"/>
      <c r="O42" s="1312"/>
    </row>
    <row r="43" spans="2:15">
      <c r="B43" s="1309"/>
      <c r="C43" s="1313"/>
      <c r="D43" s="1313"/>
      <c r="E43" s="1313"/>
      <c r="F43" s="1313"/>
      <c r="G43" s="1313"/>
      <c r="H43" s="1313"/>
      <c r="I43" s="1313"/>
      <c r="J43" s="1313"/>
      <c r="K43" s="1313"/>
      <c r="L43" s="1313"/>
      <c r="M43" s="1313"/>
      <c r="N43" s="1312"/>
      <c r="O43" s="1312"/>
    </row>
    <row r="44" spans="2:15" ht="15.75">
      <c r="B44" s="1289" t="s">
        <v>73</v>
      </c>
      <c r="C44" s="407"/>
      <c r="D44" s="407"/>
      <c r="E44" s="407"/>
      <c r="F44" s="407"/>
      <c r="G44" s="407"/>
      <c r="H44" s="407"/>
      <c r="I44" s="407"/>
      <c r="J44" s="1313"/>
      <c r="K44" s="1313"/>
      <c r="L44" s="1313"/>
      <c r="M44" s="1313"/>
      <c r="N44" s="1312"/>
      <c r="O44" s="1312"/>
    </row>
    <row r="45" spans="2:15">
      <c r="B45" s="1305" t="s">
        <v>74</v>
      </c>
      <c r="C45" s="407"/>
      <c r="D45" s="407"/>
      <c r="E45" s="407"/>
      <c r="F45" s="407"/>
      <c r="G45" s="407"/>
      <c r="H45" s="407"/>
      <c r="I45" s="407"/>
      <c r="J45" s="1313"/>
      <c r="K45" s="1313"/>
      <c r="L45" s="1313"/>
      <c r="M45" s="1313"/>
      <c r="N45" s="1312"/>
      <c r="O45" s="1312"/>
    </row>
    <row r="46" spans="2:15">
      <c r="B46" s="402"/>
      <c r="C46" s="159" t="s">
        <v>1980</v>
      </c>
      <c r="D46" s="159" t="s">
        <v>642</v>
      </c>
      <c r="E46" s="159" t="s">
        <v>633</v>
      </c>
      <c r="F46" s="159" t="s">
        <v>634</v>
      </c>
      <c r="G46" s="159" t="s">
        <v>635</v>
      </c>
      <c r="H46" s="159" t="s">
        <v>388</v>
      </c>
      <c r="I46" s="159" t="s">
        <v>643</v>
      </c>
      <c r="J46" s="159" t="s">
        <v>644</v>
      </c>
      <c r="K46" s="159" t="s">
        <v>645</v>
      </c>
      <c r="L46" s="159" t="s">
        <v>646</v>
      </c>
      <c r="M46" s="1311"/>
      <c r="N46" s="1311"/>
      <c r="O46" s="1312"/>
    </row>
    <row r="47" spans="2:15" ht="15.75" thickBot="1">
      <c r="B47" s="1306" t="s">
        <v>70</v>
      </c>
      <c r="C47" s="26">
        <v>330</v>
      </c>
      <c r="D47" s="1307">
        <v>314.23</v>
      </c>
      <c r="E47" s="1307">
        <v>340</v>
      </c>
      <c r="F47" s="1307">
        <v>435</v>
      </c>
      <c r="G47" s="1307">
        <v>481</v>
      </c>
      <c r="H47" s="1307">
        <v>316</v>
      </c>
      <c r="I47" s="1307">
        <v>286</v>
      </c>
      <c r="J47" s="1307">
        <v>260</v>
      </c>
      <c r="K47" s="1307">
        <v>349</v>
      </c>
      <c r="L47" s="1307">
        <v>413</v>
      </c>
      <c r="M47" s="1313"/>
      <c r="N47" s="1313"/>
      <c r="O47" s="1312"/>
    </row>
    <row r="48" spans="2:15">
      <c r="B48" s="1314" t="s">
        <v>71</v>
      </c>
      <c r="C48" s="405">
        <v>3934</v>
      </c>
      <c r="D48" s="1315">
        <v>4212.3100000000004</v>
      </c>
      <c r="E48" s="1315">
        <v>5148</v>
      </c>
      <c r="F48" s="1315">
        <v>4949</v>
      </c>
      <c r="G48" s="1315">
        <v>3919</v>
      </c>
      <c r="H48" s="1315">
        <v>3980</v>
      </c>
      <c r="I48" s="1315">
        <v>3852</v>
      </c>
      <c r="J48" s="1315">
        <v>4210</v>
      </c>
      <c r="K48" s="1315">
        <v>3839.95</v>
      </c>
      <c r="L48" s="1315">
        <v>4675</v>
      </c>
      <c r="M48" s="1313"/>
      <c r="N48" s="1313"/>
      <c r="O48" s="1312"/>
    </row>
    <row r="49" spans="2:20">
      <c r="B49" s="406" t="s">
        <v>72</v>
      </c>
      <c r="C49" s="90">
        <v>4264</v>
      </c>
      <c r="D49" s="90">
        <v>4526.53</v>
      </c>
      <c r="E49" s="90">
        <v>5488</v>
      </c>
      <c r="F49" s="90">
        <v>5384</v>
      </c>
      <c r="G49" s="90">
        <v>4399</v>
      </c>
      <c r="H49" s="90">
        <v>4296</v>
      </c>
      <c r="I49" s="90">
        <v>4138</v>
      </c>
      <c r="J49" s="90">
        <v>4470</v>
      </c>
      <c r="K49" s="90">
        <v>4188.7700000000004</v>
      </c>
      <c r="L49" s="90">
        <v>5088</v>
      </c>
      <c r="M49" s="407"/>
      <c r="N49" s="407"/>
      <c r="O49" s="1312"/>
    </row>
    <row r="50" spans="2:20">
      <c r="B50" s="1309" t="s">
        <v>1977</v>
      </c>
      <c r="M50" s="1312"/>
      <c r="N50" s="1312"/>
      <c r="O50" s="1312"/>
    </row>
    <row r="51" spans="2:20">
      <c r="M51" s="1312"/>
      <c r="N51" s="1312"/>
      <c r="O51" s="1312"/>
    </row>
    <row r="52" spans="2:20" ht="15.75">
      <c r="B52" s="1289" t="s">
        <v>647</v>
      </c>
      <c r="M52" s="1312"/>
      <c r="N52" s="1312"/>
      <c r="O52" s="1312"/>
    </row>
    <row r="53" spans="2:20">
      <c r="B53" s="402"/>
      <c r="C53" s="159" t="s">
        <v>1980</v>
      </c>
      <c r="D53" s="159" t="s">
        <v>642</v>
      </c>
      <c r="E53" s="159" t="s">
        <v>633</v>
      </c>
      <c r="F53" s="159" t="s">
        <v>634</v>
      </c>
      <c r="G53" s="159" t="s">
        <v>635</v>
      </c>
      <c r="H53" s="159" t="s">
        <v>388</v>
      </c>
      <c r="I53" s="159" t="s">
        <v>643</v>
      </c>
      <c r="J53" s="159" t="s">
        <v>644</v>
      </c>
      <c r="K53" s="159" t="s">
        <v>648</v>
      </c>
      <c r="L53" s="159" t="s">
        <v>649</v>
      </c>
      <c r="M53" s="1311"/>
      <c r="N53" s="1311"/>
      <c r="O53" s="1312"/>
    </row>
    <row r="54" spans="2:20" ht="15.75" thickBot="1">
      <c r="B54" s="1306" t="s">
        <v>650</v>
      </c>
      <c r="C54" s="26">
        <v>1142</v>
      </c>
      <c r="D54" s="1307">
        <v>1265.25</v>
      </c>
      <c r="E54" s="1307">
        <v>1235</v>
      </c>
      <c r="F54" s="1307">
        <v>1171</v>
      </c>
      <c r="G54" s="1307">
        <v>1222</v>
      </c>
      <c r="H54" s="1307">
        <v>1127</v>
      </c>
      <c r="I54" s="1307">
        <v>1395</v>
      </c>
      <c r="J54" s="1307">
        <v>1104</v>
      </c>
      <c r="K54" s="1307">
        <v>1675</v>
      </c>
      <c r="L54" s="1307">
        <v>1794</v>
      </c>
      <c r="M54" s="1313"/>
      <c r="N54" s="1313"/>
      <c r="O54" s="1312"/>
    </row>
    <row r="55" spans="2:20">
      <c r="B55" s="1314" t="s">
        <v>73</v>
      </c>
      <c r="C55" s="405">
        <v>547</v>
      </c>
      <c r="D55" s="1315">
        <v>539</v>
      </c>
      <c r="E55" s="1315">
        <v>504</v>
      </c>
      <c r="F55" s="1315">
        <v>533</v>
      </c>
      <c r="G55" s="1315">
        <v>577</v>
      </c>
      <c r="H55" s="1315">
        <v>579</v>
      </c>
      <c r="I55" s="1315">
        <v>690</v>
      </c>
      <c r="J55" s="1315">
        <v>675</v>
      </c>
      <c r="K55" s="1315">
        <v>877</v>
      </c>
      <c r="L55" s="1315">
        <v>982</v>
      </c>
      <c r="M55" s="1313"/>
      <c r="N55" s="1313"/>
      <c r="O55" s="1312"/>
    </row>
    <row r="56" spans="2:20">
      <c r="B56" s="1309" t="s">
        <v>1977</v>
      </c>
      <c r="M56" s="1312"/>
      <c r="N56" s="1312"/>
      <c r="O56" s="1312"/>
    </row>
    <row r="57" spans="2:20">
      <c r="M57" s="1312"/>
      <c r="N57" s="1312"/>
      <c r="O57" s="1312"/>
    </row>
    <row r="58" spans="2:20" ht="15.75">
      <c r="B58" s="1289" t="s">
        <v>1983</v>
      </c>
      <c r="K58" s="1290" t="s">
        <v>2485</v>
      </c>
      <c r="M58" s="1312"/>
      <c r="N58" s="1312"/>
      <c r="O58" s="1312"/>
      <c r="T58" s="1290" t="s">
        <v>2486</v>
      </c>
    </row>
    <row r="59" spans="2:20">
      <c r="B59" s="1305" t="s">
        <v>1982</v>
      </c>
      <c r="K59" s="1290" t="s">
        <v>2488</v>
      </c>
      <c r="M59" s="1312"/>
      <c r="N59" s="1312"/>
      <c r="O59" s="1312"/>
      <c r="T59" s="1290" t="s">
        <v>2487</v>
      </c>
    </row>
    <row r="60" spans="2:20">
      <c r="B60" s="402"/>
      <c r="C60" s="159" t="s">
        <v>635</v>
      </c>
    </row>
    <row r="61" spans="2:20" ht="15.75" thickBot="1">
      <c r="B61" s="1306" t="s">
        <v>651</v>
      </c>
      <c r="C61" s="26">
        <v>926146.09</v>
      </c>
    </row>
    <row r="62" spans="2:20" ht="15.75" thickBot="1">
      <c r="B62" s="1306" t="s">
        <v>652</v>
      </c>
      <c r="C62" s="26">
        <v>443968.81</v>
      </c>
    </row>
    <row r="63" spans="2:20" ht="15.75" thickBot="1">
      <c r="B63" s="1306" t="s">
        <v>653</v>
      </c>
      <c r="C63" s="26">
        <v>79275.56</v>
      </c>
    </row>
    <row r="64" spans="2:20" ht="15.75" thickBot="1">
      <c r="B64" s="1306" t="s">
        <v>654</v>
      </c>
      <c r="C64" s="26">
        <v>56393.27</v>
      </c>
    </row>
    <row r="65" spans="2:8" ht="15.75" thickBot="1">
      <c r="B65" s="1306" t="s">
        <v>655</v>
      </c>
      <c r="C65" s="26">
        <v>22276.65</v>
      </c>
    </row>
    <row r="66" spans="2:8" ht="15.75" thickBot="1">
      <c r="B66" s="1306" t="s">
        <v>656</v>
      </c>
      <c r="C66" s="26">
        <v>776749.32</v>
      </c>
    </row>
    <row r="67" spans="2:8" ht="15.75" thickBot="1">
      <c r="B67" s="1306" t="s">
        <v>657</v>
      </c>
      <c r="C67" s="26">
        <v>234714.47</v>
      </c>
    </row>
    <row r="68" spans="2:8" ht="15.75" thickBot="1">
      <c r="B68" s="1306" t="s">
        <v>658</v>
      </c>
      <c r="C68" s="26">
        <v>1882954.65</v>
      </c>
    </row>
    <row r="69" spans="2:8">
      <c r="B69" s="1316" t="s">
        <v>659</v>
      </c>
    </row>
    <row r="72" spans="2:8" ht="15.75">
      <c r="B72" s="1289" t="s">
        <v>73</v>
      </c>
      <c r="F72" s="1289" t="s">
        <v>268</v>
      </c>
    </row>
    <row r="73" spans="2:8">
      <c r="B73" s="1305" t="s">
        <v>660</v>
      </c>
      <c r="F73" s="1305" t="s">
        <v>660</v>
      </c>
    </row>
    <row r="74" spans="2:8">
      <c r="B74" s="402"/>
      <c r="C74" s="404"/>
      <c r="D74" s="404" t="s">
        <v>661</v>
      </c>
      <c r="F74" s="402"/>
      <c r="G74" s="404"/>
      <c r="H74" s="404" t="s">
        <v>661</v>
      </c>
    </row>
    <row r="75" spans="2:8" ht="23.25" thickBot="1">
      <c r="B75" s="1306" t="s">
        <v>662</v>
      </c>
      <c r="C75" s="1307">
        <v>502</v>
      </c>
      <c r="D75" s="1317">
        <v>11.772983114446529</v>
      </c>
      <c r="F75" s="1306" t="s">
        <v>662</v>
      </c>
      <c r="G75" s="1307">
        <v>1338</v>
      </c>
      <c r="H75" s="1317">
        <v>27.690397350993379</v>
      </c>
    </row>
    <row r="76" spans="2:8" ht="15.75" thickBot="1">
      <c r="B76" s="1306" t="s">
        <v>663</v>
      </c>
      <c r="C76" s="1307">
        <v>2597</v>
      </c>
      <c r="D76" s="1317">
        <v>60.905253283302059</v>
      </c>
      <c r="F76" s="1306" t="s">
        <v>663</v>
      </c>
      <c r="G76" s="1307">
        <v>1799</v>
      </c>
      <c r="H76" s="1317">
        <v>37.230960264900666</v>
      </c>
    </row>
    <row r="77" spans="2:8" ht="15.75" thickBot="1">
      <c r="B77" s="1306" t="s">
        <v>664</v>
      </c>
      <c r="C77" s="1307">
        <v>419</v>
      </c>
      <c r="D77" s="1317">
        <v>9.8264540337711068</v>
      </c>
      <c r="F77" s="1306" t="s">
        <v>664</v>
      </c>
      <c r="G77" s="1307">
        <v>791</v>
      </c>
      <c r="H77" s="1317">
        <v>16.370033112582782</v>
      </c>
    </row>
    <row r="78" spans="2:8" ht="15.75" thickBot="1">
      <c r="B78" s="1306" t="s">
        <v>665</v>
      </c>
      <c r="C78" s="1307">
        <v>411</v>
      </c>
      <c r="D78" s="1317">
        <v>9.6388367729831135</v>
      </c>
      <c r="F78" s="1306" t="s">
        <v>666</v>
      </c>
      <c r="G78" s="1307">
        <v>293</v>
      </c>
      <c r="H78" s="1317">
        <v>6.0637417218543055</v>
      </c>
    </row>
    <row r="79" spans="2:8" ht="15.75" thickBot="1">
      <c r="B79" s="1306" t="s">
        <v>667</v>
      </c>
      <c r="C79" s="1307">
        <v>335</v>
      </c>
      <c r="D79" s="1317">
        <v>7.8564727954971856</v>
      </c>
      <c r="F79" s="1306" t="s">
        <v>667</v>
      </c>
      <c r="G79" s="1307">
        <v>633</v>
      </c>
      <c r="H79" s="1317">
        <v>13.100165562913908</v>
      </c>
    </row>
    <row r="80" spans="2:8" ht="15.75" thickBot="1">
      <c r="B80" s="1332" t="s">
        <v>72</v>
      </c>
      <c r="C80" s="91">
        <v>4264</v>
      </c>
      <c r="D80" s="1333">
        <v>100</v>
      </c>
      <c r="F80" s="1332" t="s">
        <v>72</v>
      </c>
      <c r="G80" s="91">
        <v>4832</v>
      </c>
      <c r="H80" s="1333">
        <v>100</v>
      </c>
    </row>
    <row r="82" spans="2:13">
      <c r="B82" s="1309" t="s">
        <v>1977</v>
      </c>
    </row>
    <row r="85" spans="2:13" ht="15.75">
      <c r="B85" s="1318" t="s">
        <v>611</v>
      </c>
    </row>
    <row r="86" spans="2:13" ht="15.75">
      <c r="B86" s="1318" t="s">
        <v>668</v>
      </c>
    </row>
    <row r="87" spans="2:13">
      <c r="B87" s="1319" t="s">
        <v>669</v>
      </c>
    </row>
    <row r="88" spans="2:13">
      <c r="B88" s="174"/>
      <c r="C88" s="410">
        <v>2021</v>
      </c>
      <c r="D88" s="410">
        <v>2020</v>
      </c>
      <c r="E88" s="410">
        <v>2019</v>
      </c>
      <c r="F88" s="410">
        <v>2018</v>
      </c>
      <c r="G88" s="410">
        <v>2017</v>
      </c>
      <c r="H88" s="410">
        <v>2016</v>
      </c>
      <c r="I88" s="410">
        <v>2015</v>
      </c>
      <c r="J88" s="410">
        <v>2014</v>
      </c>
      <c r="K88" s="410">
        <v>2013</v>
      </c>
      <c r="L88" s="410">
        <v>2012</v>
      </c>
      <c r="M88" s="410">
        <v>2011</v>
      </c>
    </row>
    <row r="89" spans="2:13" ht="15.75" thickBot="1">
      <c r="B89" s="1320" t="s">
        <v>670</v>
      </c>
      <c r="C89" s="1334">
        <v>58492</v>
      </c>
      <c r="D89" s="1321">
        <v>44529</v>
      </c>
      <c r="E89" s="1321">
        <v>45587</v>
      </c>
      <c r="F89" s="1322">
        <v>43174</v>
      </c>
      <c r="G89" s="1322">
        <v>42923</v>
      </c>
      <c r="H89" s="1322">
        <v>40334</v>
      </c>
      <c r="I89" s="1322">
        <v>45470</v>
      </c>
      <c r="J89" s="1322">
        <v>38821</v>
      </c>
      <c r="K89" s="1322">
        <v>33990</v>
      </c>
      <c r="L89" s="1322">
        <v>22985</v>
      </c>
      <c r="M89" s="1322">
        <v>17029</v>
      </c>
    </row>
    <row r="90" spans="2:13" ht="15.75" thickBot="1">
      <c r="B90" s="1320" t="s">
        <v>671</v>
      </c>
      <c r="C90" s="1335">
        <v>16280</v>
      </c>
      <c r="D90" s="1323">
        <v>13264</v>
      </c>
      <c r="E90" s="1323">
        <v>13294</v>
      </c>
      <c r="F90" s="1322">
        <v>11780</v>
      </c>
      <c r="G90" s="1322">
        <v>10502</v>
      </c>
      <c r="H90" s="1322">
        <v>10071</v>
      </c>
      <c r="I90" s="1322">
        <v>9466</v>
      </c>
      <c r="J90" s="1322">
        <v>6836</v>
      </c>
      <c r="K90" s="1322">
        <v>6438</v>
      </c>
      <c r="L90" s="1322">
        <v>4894</v>
      </c>
      <c r="M90" s="1322">
        <v>3939</v>
      </c>
    </row>
    <row r="91" spans="2:13" ht="15.75" thickBot="1">
      <c r="B91" s="1320" t="s">
        <v>672</v>
      </c>
      <c r="C91" s="1335">
        <v>14146</v>
      </c>
      <c r="D91" s="1323">
        <v>11166</v>
      </c>
      <c r="E91" s="1323">
        <v>12263</v>
      </c>
      <c r="F91" s="1322">
        <v>12834</v>
      </c>
      <c r="G91" s="1322">
        <v>15285</v>
      </c>
      <c r="H91" s="1322">
        <v>15221</v>
      </c>
      <c r="I91" s="1322">
        <v>17673</v>
      </c>
      <c r="J91" s="1322">
        <v>16250</v>
      </c>
      <c r="K91" s="1322">
        <v>15358</v>
      </c>
      <c r="L91" s="1322">
        <v>16656</v>
      </c>
      <c r="M91" s="1322">
        <v>15300</v>
      </c>
    </row>
    <row r="92" spans="2:13">
      <c r="B92" s="1324" t="s">
        <v>673</v>
      </c>
      <c r="C92" s="1336">
        <v>4587</v>
      </c>
      <c r="D92" s="1325">
        <v>4383</v>
      </c>
      <c r="E92" s="1325">
        <v>3629</v>
      </c>
      <c r="F92" s="1326">
        <v>3122</v>
      </c>
      <c r="G92" s="1326">
        <v>3731</v>
      </c>
      <c r="H92" s="1326">
        <v>2283</v>
      </c>
      <c r="I92" s="1326">
        <v>2336</v>
      </c>
      <c r="J92" s="1326">
        <v>2040</v>
      </c>
      <c r="K92" s="1326">
        <v>1835</v>
      </c>
      <c r="L92" s="1326">
        <v>1579</v>
      </c>
      <c r="M92" s="1326">
        <v>1707</v>
      </c>
    </row>
    <row r="93" spans="2:13">
      <c r="B93" s="174" t="s">
        <v>72</v>
      </c>
      <c r="C93" s="90">
        <v>93505</v>
      </c>
      <c r="D93" s="90">
        <v>73342</v>
      </c>
      <c r="E93" s="90">
        <v>74773</v>
      </c>
      <c r="F93" s="90">
        <v>70910</v>
      </c>
      <c r="G93" s="90">
        <v>72441</v>
      </c>
      <c r="H93" s="90">
        <v>67909</v>
      </c>
      <c r="I93" s="90">
        <v>74945</v>
      </c>
      <c r="J93" s="90">
        <v>63947</v>
      </c>
      <c r="K93" s="90">
        <v>57621</v>
      </c>
      <c r="L93" s="90">
        <v>46114</v>
      </c>
      <c r="M93" s="90">
        <v>37975</v>
      </c>
    </row>
    <row r="94" spans="2:13">
      <c r="B94" s="1309" t="s">
        <v>1975</v>
      </c>
    </row>
    <row r="95" spans="2:13">
      <c r="C95" s="1327"/>
    </row>
    <row r="98" spans="2:13" ht="15.75">
      <c r="B98" s="1318" t="s">
        <v>674</v>
      </c>
    </row>
    <row r="99" spans="2:13">
      <c r="B99" s="1319" t="s">
        <v>669</v>
      </c>
    </row>
    <row r="100" spans="2:13">
      <c r="B100" s="174"/>
      <c r="C100" s="410">
        <v>2021</v>
      </c>
      <c r="D100" s="410">
        <v>2020</v>
      </c>
      <c r="E100" s="410">
        <v>2019</v>
      </c>
      <c r="F100" s="410">
        <v>2018</v>
      </c>
      <c r="G100" s="410">
        <v>2017</v>
      </c>
      <c r="H100" s="410">
        <v>2016</v>
      </c>
      <c r="I100" s="410">
        <v>2015</v>
      </c>
      <c r="J100" s="410">
        <v>2014</v>
      </c>
      <c r="K100" s="410">
        <v>2013</v>
      </c>
      <c r="L100" s="410">
        <v>2012</v>
      </c>
      <c r="M100" s="410">
        <v>2011</v>
      </c>
    </row>
    <row r="101" spans="2:13" ht="15.75" thickBot="1">
      <c r="B101" s="1320" t="s">
        <v>672</v>
      </c>
      <c r="C101" s="1334">
        <v>4199</v>
      </c>
      <c r="D101" s="1321">
        <v>3677</v>
      </c>
      <c r="E101" s="1321">
        <v>3451</v>
      </c>
      <c r="F101" s="1322">
        <v>3709</v>
      </c>
      <c r="G101" s="1322">
        <v>4812</v>
      </c>
      <c r="H101" s="1322">
        <v>4671</v>
      </c>
      <c r="I101" s="1322">
        <v>2734</v>
      </c>
      <c r="J101" s="1322">
        <v>1932</v>
      </c>
      <c r="K101" s="1322">
        <v>2042</v>
      </c>
      <c r="L101" s="1322">
        <v>2736</v>
      </c>
      <c r="M101" s="1322">
        <v>2670</v>
      </c>
    </row>
    <row r="102" spans="2:13" ht="15.75" thickBot="1">
      <c r="B102" s="1320" t="s">
        <v>670</v>
      </c>
      <c r="C102" s="1335">
        <v>3399</v>
      </c>
      <c r="D102" s="1323">
        <v>2670</v>
      </c>
      <c r="E102" s="1323">
        <v>3902</v>
      </c>
      <c r="F102" s="1322">
        <v>3915</v>
      </c>
      <c r="G102" s="1322">
        <v>4096</v>
      </c>
      <c r="H102" s="1322">
        <v>3247</v>
      </c>
      <c r="I102" s="1322">
        <v>2556</v>
      </c>
      <c r="J102" s="1322">
        <v>1875</v>
      </c>
      <c r="K102" s="1322">
        <v>2418</v>
      </c>
      <c r="L102" s="1322">
        <v>3629</v>
      </c>
      <c r="M102" s="1322">
        <v>4248</v>
      </c>
    </row>
    <row r="103" spans="2:13" ht="15.75" thickBot="1">
      <c r="B103" s="1328" t="s">
        <v>673</v>
      </c>
      <c r="C103" s="1335">
        <v>2321</v>
      </c>
      <c r="D103" s="1323">
        <v>1781</v>
      </c>
      <c r="E103" s="1323">
        <v>2543</v>
      </c>
      <c r="F103" s="1322">
        <v>2679</v>
      </c>
      <c r="G103" s="1322">
        <v>2738</v>
      </c>
      <c r="H103" s="1322">
        <v>2919</v>
      </c>
      <c r="I103" s="1322">
        <v>2926</v>
      </c>
      <c r="J103" s="1322">
        <v>2974</v>
      </c>
      <c r="K103" s="1322">
        <v>3138</v>
      </c>
      <c r="L103" s="1322">
        <v>3653</v>
      </c>
      <c r="M103" s="1322">
        <v>3809</v>
      </c>
    </row>
    <row r="104" spans="2:13">
      <c r="B104" s="1324" t="s">
        <v>671</v>
      </c>
      <c r="C104" s="1336">
        <v>77</v>
      </c>
      <c r="D104" s="1325">
        <v>38</v>
      </c>
      <c r="E104" s="1325">
        <v>77</v>
      </c>
      <c r="F104" s="1326">
        <v>339</v>
      </c>
      <c r="G104" s="1326">
        <v>192</v>
      </c>
      <c r="H104" s="1326">
        <v>148</v>
      </c>
      <c r="I104" s="1326">
        <v>114</v>
      </c>
      <c r="J104" s="1326">
        <v>199</v>
      </c>
      <c r="K104" s="1326">
        <v>198</v>
      </c>
      <c r="L104" s="1326">
        <v>195</v>
      </c>
      <c r="M104" s="1326">
        <v>187</v>
      </c>
    </row>
    <row r="105" spans="2:13">
      <c r="B105" s="174" t="s">
        <v>72</v>
      </c>
      <c r="C105" s="90">
        <v>9996</v>
      </c>
      <c r="D105" s="90">
        <v>8166</v>
      </c>
      <c r="E105" s="90">
        <v>9973</v>
      </c>
      <c r="F105" s="90">
        <v>10642</v>
      </c>
      <c r="G105" s="90">
        <v>11838</v>
      </c>
      <c r="H105" s="90">
        <v>10985</v>
      </c>
      <c r="I105" s="90">
        <v>8330</v>
      </c>
      <c r="J105" s="90">
        <v>6980</v>
      </c>
      <c r="K105" s="90">
        <v>7796</v>
      </c>
      <c r="L105" s="90">
        <v>10213</v>
      </c>
      <c r="M105" s="90">
        <v>10914</v>
      </c>
    </row>
    <row r="106" spans="2:13">
      <c r="B106" s="1329" t="s">
        <v>1976</v>
      </c>
    </row>
    <row r="109" spans="2:13" ht="15.75">
      <c r="B109" s="1318" t="s">
        <v>675</v>
      </c>
    </row>
    <row r="110" spans="2:13">
      <c r="B110" s="1319" t="s">
        <v>676</v>
      </c>
    </row>
    <row r="111" spans="2:13">
      <c r="B111" s="419" t="s">
        <v>677</v>
      </c>
      <c r="C111" s="410">
        <v>2021</v>
      </c>
      <c r="D111" s="410">
        <v>2020</v>
      </c>
      <c r="E111" s="410">
        <v>2019</v>
      </c>
      <c r="F111" s="410">
        <v>2018</v>
      </c>
      <c r="G111" s="410">
        <v>2017</v>
      </c>
      <c r="H111" s="410">
        <v>2016</v>
      </c>
      <c r="I111" s="410">
        <v>2015</v>
      </c>
      <c r="J111" s="410">
        <v>2014</v>
      </c>
      <c r="K111" s="410">
        <v>2013</v>
      </c>
      <c r="L111" s="410">
        <v>2012</v>
      </c>
      <c r="M111" s="410">
        <v>2011</v>
      </c>
    </row>
    <row r="112" spans="2:13" ht="15.75" thickBot="1">
      <c r="B112" s="1320" t="s">
        <v>562</v>
      </c>
      <c r="C112" s="1334">
        <v>13727</v>
      </c>
      <c r="D112" s="1321">
        <v>8333</v>
      </c>
      <c r="E112" s="1322">
        <v>8114</v>
      </c>
      <c r="F112" s="1322">
        <v>8147</v>
      </c>
      <c r="G112" s="1322">
        <v>7618</v>
      </c>
      <c r="H112" s="1322">
        <v>6910</v>
      </c>
      <c r="I112" s="1322">
        <v>5935</v>
      </c>
      <c r="J112" s="1322">
        <v>5127</v>
      </c>
      <c r="K112" s="1322">
        <v>3207</v>
      </c>
      <c r="L112" s="1322">
        <v>2135</v>
      </c>
      <c r="M112" s="1322">
        <v>1413</v>
      </c>
    </row>
    <row r="113" spans="2:13" ht="15.75" thickBot="1">
      <c r="B113" s="1320" t="s">
        <v>35</v>
      </c>
      <c r="C113" s="1335">
        <v>12556</v>
      </c>
      <c r="D113" s="1323">
        <v>8279</v>
      </c>
      <c r="E113" s="1322">
        <v>3666</v>
      </c>
      <c r="F113" s="1322">
        <v>2527</v>
      </c>
      <c r="G113" s="1322">
        <v>2894</v>
      </c>
      <c r="H113" s="1322">
        <v>2716</v>
      </c>
      <c r="I113" s="1322">
        <v>1650</v>
      </c>
      <c r="J113" s="1322">
        <v>1125</v>
      </c>
      <c r="K113" s="1322">
        <v>920</v>
      </c>
      <c r="L113" s="1322">
        <v>1436</v>
      </c>
      <c r="M113" s="1322">
        <v>885</v>
      </c>
    </row>
    <row r="114" spans="2:13" ht="15.75" thickBot="1">
      <c r="B114" s="1320" t="s">
        <v>31</v>
      </c>
      <c r="C114" s="1335">
        <v>9499</v>
      </c>
      <c r="D114" s="1323">
        <v>8127</v>
      </c>
      <c r="E114" s="1322">
        <v>11381</v>
      </c>
      <c r="F114" s="1322">
        <v>11453</v>
      </c>
      <c r="G114" s="1322">
        <v>11330</v>
      </c>
      <c r="H114" s="1322">
        <v>11630</v>
      </c>
      <c r="I114" s="1322">
        <v>19876</v>
      </c>
      <c r="J114" s="1322">
        <v>16974</v>
      </c>
      <c r="K114" s="1322">
        <v>14502</v>
      </c>
      <c r="L114" s="1322">
        <v>4633</v>
      </c>
      <c r="M114" s="1322">
        <v>3016</v>
      </c>
    </row>
    <row r="115" spans="2:13" ht="15.75" thickBot="1">
      <c r="B115" s="1320" t="s">
        <v>48</v>
      </c>
      <c r="C115" s="1335">
        <v>8666</v>
      </c>
      <c r="D115" s="1323">
        <v>6299</v>
      </c>
      <c r="E115" s="1322">
        <v>7094</v>
      </c>
      <c r="F115" s="1322">
        <v>6331</v>
      </c>
      <c r="G115" s="1322">
        <v>6436</v>
      </c>
      <c r="H115" s="1322">
        <v>5209</v>
      </c>
      <c r="I115" s="1322">
        <v>3838</v>
      </c>
      <c r="J115" s="1322">
        <v>2361</v>
      </c>
      <c r="K115" s="1322">
        <v>1491</v>
      </c>
      <c r="L115" s="1322">
        <v>702</v>
      </c>
      <c r="M115" s="1322">
        <v>709</v>
      </c>
    </row>
    <row r="116" spans="2:13" ht="15.75" thickBot="1">
      <c r="B116" s="1320" t="s">
        <v>46</v>
      </c>
      <c r="C116" s="1335">
        <v>5364</v>
      </c>
      <c r="D116" s="1323">
        <v>5552</v>
      </c>
      <c r="E116" s="1322">
        <v>6245</v>
      </c>
      <c r="F116" s="1322">
        <v>6052</v>
      </c>
      <c r="G116" s="1322">
        <v>6236</v>
      </c>
      <c r="H116" s="1322">
        <v>5334</v>
      </c>
      <c r="I116" s="1322">
        <v>5199</v>
      </c>
      <c r="J116" s="1322">
        <v>4641</v>
      </c>
      <c r="K116" s="1322">
        <v>4057</v>
      </c>
      <c r="L116" s="1322">
        <v>3627</v>
      </c>
      <c r="M116" s="1322">
        <v>1961</v>
      </c>
    </row>
    <row r="117" spans="2:13" ht="15.75" thickBot="1">
      <c r="B117" s="1320" t="s">
        <v>678</v>
      </c>
      <c r="C117" s="1335">
        <v>3475</v>
      </c>
      <c r="D117" s="1323">
        <v>4069</v>
      </c>
      <c r="E117" s="1323">
        <v>3005</v>
      </c>
      <c r="F117" s="1322">
        <v>2684</v>
      </c>
      <c r="G117" s="1322">
        <v>2186</v>
      </c>
      <c r="H117" s="1322">
        <v>1670</v>
      </c>
      <c r="I117" s="1322">
        <v>1359</v>
      </c>
      <c r="J117" s="1322">
        <v>1448</v>
      </c>
      <c r="K117" s="1322">
        <v>1019</v>
      </c>
      <c r="L117" s="1322">
        <v>531</v>
      </c>
      <c r="M117" s="1322">
        <v>308</v>
      </c>
    </row>
    <row r="118" spans="2:13" ht="15.75" thickBot="1">
      <c r="B118" s="1320" t="s">
        <v>679</v>
      </c>
      <c r="C118" s="1335">
        <v>1625</v>
      </c>
      <c r="D118" s="1323">
        <v>845</v>
      </c>
      <c r="E118" s="1323">
        <v>868</v>
      </c>
      <c r="F118" s="1322">
        <v>860</v>
      </c>
      <c r="G118" s="1322">
        <v>137</v>
      </c>
      <c r="H118" s="1322">
        <v>125</v>
      </c>
      <c r="I118" s="1322">
        <v>276</v>
      </c>
      <c r="J118" s="1322">
        <v>442</v>
      </c>
      <c r="K118" s="1322">
        <v>297</v>
      </c>
      <c r="L118" s="1322">
        <v>118</v>
      </c>
      <c r="M118" s="1322">
        <v>60</v>
      </c>
    </row>
    <row r="119" spans="2:13" ht="15.75" thickBot="1">
      <c r="B119" s="1320" t="s">
        <v>39</v>
      </c>
      <c r="C119" s="1335">
        <v>801</v>
      </c>
      <c r="D119" s="1323">
        <v>662</v>
      </c>
      <c r="E119" s="1323">
        <v>1614</v>
      </c>
      <c r="F119" s="1322">
        <v>1706</v>
      </c>
      <c r="G119" s="1322">
        <v>1781</v>
      </c>
      <c r="H119" s="1322">
        <v>1755</v>
      </c>
      <c r="I119" s="1322">
        <v>1838</v>
      </c>
      <c r="J119" s="1322">
        <v>1813</v>
      </c>
      <c r="K119" s="1322">
        <v>1711</v>
      </c>
      <c r="L119" s="1322">
        <v>875</v>
      </c>
      <c r="M119" s="1322">
        <v>641</v>
      </c>
    </row>
    <row r="120" spans="2:13" ht="15.75" thickBot="1">
      <c r="B120" s="1320" t="s">
        <v>1296</v>
      </c>
      <c r="C120" s="1335">
        <v>719</v>
      </c>
      <c r="D120" s="1323">
        <v>480</v>
      </c>
      <c r="E120" s="1323">
        <v>394</v>
      </c>
      <c r="F120" s="1322">
        <v>537</v>
      </c>
      <c r="G120" s="1322">
        <v>744</v>
      </c>
      <c r="H120" s="1322">
        <v>787</v>
      </c>
      <c r="I120" s="1322">
        <v>838</v>
      </c>
      <c r="J120" s="1322">
        <v>707</v>
      </c>
      <c r="K120" s="1322">
        <v>856</v>
      </c>
      <c r="L120" s="1322">
        <v>830</v>
      </c>
      <c r="M120" s="1322">
        <v>424</v>
      </c>
    </row>
    <row r="121" spans="2:13">
      <c r="B121" s="1330" t="s">
        <v>382</v>
      </c>
      <c r="C121" s="1336">
        <v>2063</v>
      </c>
      <c r="D121" s="1325">
        <v>1885</v>
      </c>
      <c r="E121" s="1325">
        <v>3205</v>
      </c>
      <c r="F121" s="1326">
        <v>2877</v>
      </c>
      <c r="G121" s="1326">
        <v>3562</v>
      </c>
      <c r="H121" s="1326">
        <v>4199</v>
      </c>
      <c r="I121" s="1326">
        <v>4665</v>
      </c>
      <c r="J121" s="1326">
        <v>4182</v>
      </c>
      <c r="K121" s="1326">
        <v>5931</v>
      </c>
      <c r="L121" s="1326">
        <v>8098</v>
      </c>
      <c r="M121" s="1326">
        <v>7613</v>
      </c>
    </row>
    <row r="122" spans="2:13">
      <c r="B122" s="421" t="s">
        <v>72</v>
      </c>
      <c r="C122" s="422">
        <v>58492</v>
      </c>
      <c r="D122" s="422">
        <v>44529</v>
      </c>
      <c r="E122" s="422">
        <v>45587</v>
      </c>
      <c r="F122" s="422">
        <v>43174</v>
      </c>
      <c r="G122" s="422">
        <v>42923</v>
      </c>
      <c r="H122" s="422">
        <v>40334</v>
      </c>
      <c r="I122" s="422">
        <v>45470</v>
      </c>
      <c r="J122" s="422">
        <v>38821</v>
      </c>
      <c r="K122" s="422">
        <v>33990</v>
      </c>
      <c r="L122" s="422">
        <v>22985</v>
      </c>
      <c r="M122" s="422">
        <v>17029</v>
      </c>
    </row>
    <row r="123" spans="2:13">
      <c r="B123" s="1309" t="s">
        <v>1975</v>
      </c>
      <c r="C123" s="1331"/>
      <c r="D123" s="1331"/>
      <c r="E123" s="1331"/>
      <c r="F123" s="1331"/>
      <c r="G123" s="1331"/>
      <c r="H123" s="1331"/>
      <c r="I123" s="1331"/>
      <c r="J123" s="1331"/>
      <c r="K123" s="1331"/>
      <c r="L123" s="1331"/>
      <c r="M123" s="1331"/>
    </row>
  </sheetData>
  <hyperlinks>
    <hyperlink ref="B19" r:id="rId1" display="Source: Worldbank, 2017, World Development Indicators "/>
    <hyperlink ref="B33" r:id="rId2" display="Source: Australian Bureau of Statistics, Value of Agricultural Commodities Produced, 2019"/>
    <hyperlink ref="B69" r:id="rId3"/>
    <hyperlink ref="B56" r:id="rId4" display="Source: Australian Bureau of Statisics, Agricultural Commodities, 2020"/>
    <hyperlink ref="B50" r:id="rId5" display="Source: Australian Bureau of Statisics, Agricultural Commodities, 2020"/>
    <hyperlink ref="B42" r:id="rId6" display="Source: Australian Bureau of Statisics, Agricultural Commodities, 2020"/>
    <hyperlink ref="B82" r:id="rId7" display="Source: Australian Bureau of Statisics, Agricultural Commodities, 2020"/>
    <hyperlink ref="B94" r:id="rId8" display="Source: ITC Trade Map, 2018"/>
    <hyperlink ref="B123" r:id="rId9" display="Source: ITC Trade Map, 2019"/>
    <hyperlink ref="B106" r:id="rId10" display="Source: ITC Trade map, 2019"/>
  </hyperlinks>
  <pageMargins left="0.7" right="0.7" top="0.78740157499999996" bottom="0.78740157499999996" header="0.3" footer="0.3"/>
  <drawing r:id="rId1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A1:G43"/>
  <sheetViews>
    <sheetView showGridLines="0" zoomScaleNormal="100" workbookViewId="0">
      <selection activeCell="B29" sqref="B29"/>
    </sheetView>
  </sheetViews>
  <sheetFormatPr baseColWidth="10" defaultColWidth="11.42578125" defaultRowHeight="15"/>
  <cols>
    <col min="1" max="3" width="12.7109375" style="1373" customWidth="1"/>
    <col min="4" max="4" width="65.7109375" style="1373" customWidth="1"/>
    <col min="5" max="16384" width="11.42578125" style="1373"/>
  </cols>
  <sheetData>
    <row r="1" spans="1:7" ht="20.25">
      <c r="A1" s="1234" t="s">
        <v>1936</v>
      </c>
    </row>
    <row r="3" spans="1:7">
      <c r="A3" s="1389" t="s">
        <v>2638</v>
      </c>
      <c r="B3" s="1235"/>
      <c r="C3" s="1235"/>
      <c r="D3" s="1391"/>
    </row>
    <row r="4" spans="1:7">
      <c r="A4" s="1389"/>
      <c r="B4" s="1236" t="s">
        <v>1918</v>
      </c>
      <c r="C4" s="1237" t="s">
        <v>1919</v>
      </c>
      <c r="D4" s="1238" t="s">
        <v>1920</v>
      </c>
    </row>
    <row r="5" spans="1:7">
      <c r="A5" s="1390" t="s">
        <v>18</v>
      </c>
      <c r="B5" s="739">
        <v>34714.294999999998</v>
      </c>
      <c r="C5" s="739">
        <v>659499.09199999983</v>
      </c>
      <c r="D5" s="663" t="s">
        <v>2637</v>
      </c>
    </row>
    <row r="6" spans="1:7">
      <c r="A6" s="1390" t="s">
        <v>39</v>
      </c>
      <c r="B6" s="739">
        <v>8267.6320000000014</v>
      </c>
      <c r="C6" s="739">
        <v>60945.507999999994</v>
      </c>
      <c r="D6" s="664" t="s">
        <v>2636</v>
      </c>
    </row>
    <row r="7" spans="1:7">
      <c r="A7" s="1390" t="s">
        <v>9</v>
      </c>
      <c r="B7" s="739">
        <v>2941.9459999999995</v>
      </c>
      <c r="C7" s="739">
        <v>29109.138999999999</v>
      </c>
      <c r="D7" s="664" t="s">
        <v>2635</v>
      </c>
    </row>
    <row r="8" spans="1:7">
      <c r="A8" s="1390" t="s">
        <v>22</v>
      </c>
      <c r="B8" s="739">
        <v>576.02199999999993</v>
      </c>
      <c r="C8" s="739">
        <v>14566.06</v>
      </c>
      <c r="D8" s="664" t="s">
        <v>2634</v>
      </c>
    </row>
    <row r="9" spans="1:7">
      <c r="A9" s="1390" t="s">
        <v>15</v>
      </c>
      <c r="B9" s="739">
        <v>489.95700000000005</v>
      </c>
      <c r="C9" s="739">
        <v>5410.5079999999989</v>
      </c>
      <c r="D9" s="664" t="s">
        <v>2633</v>
      </c>
    </row>
    <row r="10" spans="1:7">
      <c r="A10" s="1390" t="s">
        <v>36</v>
      </c>
      <c r="B10" s="739">
        <v>409.47199999999998</v>
      </c>
      <c r="C10" s="739">
        <v>4409.6680000000006</v>
      </c>
      <c r="D10" s="664" t="s">
        <v>2632</v>
      </c>
    </row>
    <row r="11" spans="1:7">
      <c r="A11" s="1390" t="s">
        <v>17</v>
      </c>
      <c r="B11" s="739">
        <v>296.91599999999994</v>
      </c>
      <c r="C11" s="739">
        <v>3398.1379999999999</v>
      </c>
      <c r="D11" s="664" t="s">
        <v>2631</v>
      </c>
    </row>
    <row r="12" spans="1:7">
      <c r="A12" s="1390" t="s">
        <v>562</v>
      </c>
      <c r="B12" s="739">
        <v>248.55399999999997</v>
      </c>
      <c r="C12" s="739">
        <v>1623.423</v>
      </c>
      <c r="D12" s="664" t="s">
        <v>2630</v>
      </c>
    </row>
    <row r="13" spans="1:7">
      <c r="A13" s="1390" t="s">
        <v>14</v>
      </c>
      <c r="B13" s="739">
        <v>162.14499999999998</v>
      </c>
      <c r="C13" s="739">
        <v>1253.7450000000001</v>
      </c>
      <c r="D13" s="664" t="s">
        <v>2629</v>
      </c>
    </row>
    <row r="14" spans="1:7">
      <c r="A14" s="1390" t="s">
        <v>1669</v>
      </c>
      <c r="B14" s="739">
        <v>109.626</v>
      </c>
      <c r="C14" s="739">
        <v>962.23699999999997</v>
      </c>
      <c r="D14" s="664" t="s">
        <v>2628</v>
      </c>
      <c r="G14" s="416"/>
    </row>
    <row r="15" spans="1:7">
      <c r="A15" s="1390" t="s">
        <v>20</v>
      </c>
      <c r="B15" s="739">
        <v>91.831000000000003</v>
      </c>
      <c r="C15" s="739">
        <v>2125.3460000000005</v>
      </c>
      <c r="D15" s="664" t="s">
        <v>2627</v>
      </c>
    </row>
    <row r="16" spans="1:7">
      <c r="A16" s="1390" t="s">
        <v>8</v>
      </c>
      <c r="B16" s="739">
        <v>90.93</v>
      </c>
      <c r="C16" s="739">
        <v>1222.3219999999999</v>
      </c>
      <c r="D16" s="664" t="s">
        <v>2626</v>
      </c>
    </row>
    <row r="17" spans="1:4">
      <c r="A17" s="1390" t="s">
        <v>32</v>
      </c>
      <c r="B17" s="739">
        <v>66.271999999999991</v>
      </c>
      <c r="C17" s="739">
        <v>618.7109999999999</v>
      </c>
      <c r="D17" s="664" t="s">
        <v>2625</v>
      </c>
    </row>
    <row r="18" spans="1:4">
      <c r="A18" s="1390" t="s">
        <v>21</v>
      </c>
      <c r="B18" s="739">
        <v>48.264000000000003</v>
      </c>
      <c r="C18" s="739">
        <v>1103.4180000000001</v>
      </c>
      <c r="D18" s="664" t="s">
        <v>2624</v>
      </c>
    </row>
    <row r="19" spans="1:4">
      <c r="A19" s="1390" t="s">
        <v>1937</v>
      </c>
      <c r="B19" s="739">
        <v>38.233999999999995</v>
      </c>
      <c r="C19" s="739">
        <v>779.69500000000005</v>
      </c>
      <c r="D19" s="664" t="s">
        <v>2623</v>
      </c>
    </row>
    <row r="20" spans="1:4">
      <c r="A20" s="1382" t="s">
        <v>150</v>
      </c>
      <c r="B20" s="740">
        <v>171.47900000001391</v>
      </c>
      <c r="C20" s="740">
        <v>1638.1920000006212</v>
      </c>
      <c r="D20" s="1383"/>
    </row>
    <row r="21" spans="1:4">
      <c r="A21" s="657" t="s">
        <v>4</v>
      </c>
      <c r="B21" s="741">
        <v>48723.57499999999</v>
      </c>
      <c r="C21" s="741">
        <v>56739.402999999984</v>
      </c>
      <c r="D21" s="1374"/>
    </row>
    <row r="22" spans="1:4">
      <c r="A22" s="10"/>
      <c r="B22" s="1239"/>
      <c r="C22" s="1239"/>
      <c r="D22" s="10"/>
    </row>
    <row r="23" spans="1:4">
      <c r="A23" s="1389" t="s">
        <v>2622</v>
      </c>
      <c r="B23" s="1240"/>
      <c r="C23" s="1240"/>
      <c r="D23" s="1391"/>
    </row>
    <row r="24" spans="1:4">
      <c r="A24" s="1389"/>
      <c r="B24" s="1241" t="s">
        <v>1918</v>
      </c>
      <c r="C24" s="1241" t="s">
        <v>1919</v>
      </c>
      <c r="D24" s="1238" t="s">
        <v>1923</v>
      </c>
    </row>
    <row r="25" spans="1:4">
      <c r="A25" s="1390" t="s">
        <v>17</v>
      </c>
      <c r="B25" s="739">
        <v>12173.210000000001</v>
      </c>
      <c r="C25" s="739">
        <v>22644.116000000002</v>
      </c>
      <c r="D25" s="663" t="s">
        <v>2621</v>
      </c>
    </row>
    <row r="26" spans="1:4">
      <c r="A26" s="1390" t="s">
        <v>15</v>
      </c>
      <c r="B26" s="739">
        <v>10843.082999999999</v>
      </c>
      <c r="C26" s="739">
        <v>14173.95</v>
      </c>
      <c r="D26" s="664" t="s">
        <v>2620</v>
      </c>
    </row>
    <row r="27" spans="1:4">
      <c r="A27" s="1390" t="s">
        <v>14</v>
      </c>
      <c r="B27" s="739">
        <v>7247.3229999999994</v>
      </c>
      <c r="C27" s="739">
        <v>3453.7840000000001</v>
      </c>
      <c r="D27" s="664" t="s">
        <v>2619</v>
      </c>
    </row>
    <row r="28" spans="1:4">
      <c r="A28" s="1390" t="s">
        <v>18</v>
      </c>
      <c r="B28" s="739">
        <v>5012.9349999999995</v>
      </c>
      <c r="C28" s="739">
        <v>6897.052999999999</v>
      </c>
      <c r="D28" s="664" t="s">
        <v>2618</v>
      </c>
    </row>
    <row r="29" spans="1:4">
      <c r="A29" s="1390" t="s">
        <v>22</v>
      </c>
      <c r="B29" s="739">
        <v>2034.9390000000003</v>
      </c>
      <c r="C29" s="739">
        <v>897.47299999999996</v>
      </c>
      <c r="D29" s="664" t="s">
        <v>2617</v>
      </c>
    </row>
    <row r="30" spans="1:4">
      <c r="A30" s="1390" t="s">
        <v>845</v>
      </c>
      <c r="B30" s="739">
        <v>1741.6220000000003</v>
      </c>
      <c r="C30" s="739">
        <v>1014.98</v>
      </c>
      <c r="D30" s="664" t="s">
        <v>2616</v>
      </c>
    </row>
    <row r="31" spans="1:4">
      <c r="A31" s="1390" t="s">
        <v>21</v>
      </c>
      <c r="B31" s="739">
        <v>1699.8140000000001</v>
      </c>
      <c r="C31" s="739">
        <v>735.0150000000001</v>
      </c>
      <c r="D31" s="664" t="s">
        <v>2615</v>
      </c>
    </row>
    <row r="32" spans="1:4">
      <c r="A32" s="1390" t="s">
        <v>1229</v>
      </c>
      <c r="B32" s="739">
        <v>1606.2660000000001</v>
      </c>
      <c r="C32" s="739">
        <v>860.952</v>
      </c>
      <c r="D32" s="664" t="s">
        <v>2614</v>
      </c>
    </row>
    <row r="33" spans="1:4">
      <c r="A33" s="1390" t="s">
        <v>8</v>
      </c>
      <c r="B33" s="739">
        <v>1051.3620000000001</v>
      </c>
      <c r="C33" s="739">
        <v>516.56299999999999</v>
      </c>
      <c r="D33" s="664" t="s">
        <v>2613</v>
      </c>
    </row>
    <row r="34" spans="1:4">
      <c r="A34" s="1390" t="s">
        <v>1339</v>
      </c>
      <c r="B34" s="739">
        <v>759.33500000000015</v>
      </c>
      <c r="C34" s="739">
        <v>883.30099999999993</v>
      </c>
      <c r="D34" s="664" t="s">
        <v>2612</v>
      </c>
    </row>
    <row r="35" spans="1:4">
      <c r="A35" s="1390" t="s">
        <v>20</v>
      </c>
      <c r="B35" s="739">
        <v>731.18499999999995</v>
      </c>
      <c r="C35" s="739">
        <v>2052.0390000000002</v>
      </c>
      <c r="D35" s="664" t="s">
        <v>2611</v>
      </c>
    </row>
    <row r="36" spans="1:4">
      <c r="A36" s="1390" t="s">
        <v>12</v>
      </c>
      <c r="B36" s="739">
        <v>676.09500000000025</v>
      </c>
      <c r="C36" s="739">
        <v>323.25200000000007</v>
      </c>
      <c r="D36" s="664" t="s">
        <v>2610</v>
      </c>
    </row>
    <row r="37" spans="1:4">
      <c r="A37" s="1390" t="s">
        <v>890</v>
      </c>
      <c r="B37" s="739">
        <v>628.10900000000004</v>
      </c>
      <c r="C37" s="739">
        <v>707.46900000000005</v>
      </c>
      <c r="D37" s="664" t="s">
        <v>2609</v>
      </c>
    </row>
    <row r="38" spans="1:4">
      <c r="A38" s="1390" t="s">
        <v>9</v>
      </c>
      <c r="B38" s="739">
        <v>464.71600000000001</v>
      </c>
      <c r="C38" s="739">
        <v>672.36099999999999</v>
      </c>
      <c r="D38" s="664" t="s">
        <v>2608</v>
      </c>
    </row>
    <row r="39" spans="1:4">
      <c r="A39" s="1390" t="s">
        <v>1669</v>
      </c>
      <c r="B39" s="739">
        <v>347.41300000000001</v>
      </c>
      <c r="C39" s="739">
        <v>152.84800000000001</v>
      </c>
      <c r="D39" s="664" t="s">
        <v>2607</v>
      </c>
    </row>
    <row r="40" spans="1:4">
      <c r="A40" s="1382" t="s">
        <v>150</v>
      </c>
      <c r="B40" s="740">
        <v>1706.1679999999906</v>
      </c>
      <c r="C40" s="740">
        <v>754.24699999998847</v>
      </c>
      <c r="D40" s="1383"/>
    </row>
    <row r="41" spans="1:4">
      <c r="A41" s="657" t="s">
        <v>4</v>
      </c>
      <c r="B41" s="741">
        <v>48723.57499999999</v>
      </c>
      <c r="C41" s="741">
        <v>56739.402999999984</v>
      </c>
      <c r="D41" s="1374"/>
    </row>
    <row r="42" spans="1:4">
      <c r="A42" s="109" t="s">
        <v>2539</v>
      </c>
    </row>
    <row r="43" spans="1:4">
      <c r="A43" s="109" t="s">
        <v>1938</v>
      </c>
    </row>
  </sheetData>
  <pageMargins left="0.7" right="0.7" top="0.78740157499999996" bottom="0.78740157499999996" header="0.3" footer="0.3"/>
  <pageSetup paperSize="9" orientation="portrait" verticalDpi="3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3:L26"/>
  <sheetViews>
    <sheetView showGridLines="0" zoomScaleNormal="100" workbookViewId="0">
      <selection activeCell="B29" sqref="B29"/>
    </sheetView>
  </sheetViews>
  <sheetFormatPr baseColWidth="10" defaultColWidth="11.42578125" defaultRowHeight="15"/>
  <cols>
    <col min="1" max="16384" width="11.42578125" style="1373"/>
  </cols>
  <sheetData>
    <row r="3" spans="3:6">
      <c r="E3" s="184"/>
    </row>
    <row r="4" spans="3:6">
      <c r="C4" s="1373" t="s">
        <v>18</v>
      </c>
      <c r="D4" s="1373">
        <v>30370.476999999984</v>
      </c>
      <c r="E4" s="184"/>
    </row>
    <row r="5" spans="3:6">
      <c r="C5" s="1373" t="s">
        <v>39</v>
      </c>
      <c r="D5" s="1373">
        <v>6718.89</v>
      </c>
      <c r="E5" s="184"/>
    </row>
    <row r="6" spans="3:6">
      <c r="C6" s="1373" t="s">
        <v>9</v>
      </c>
      <c r="D6" s="1373">
        <v>3441.788</v>
      </c>
      <c r="E6" s="184"/>
    </row>
    <row r="7" spans="3:6">
      <c r="C7" s="1373" t="s">
        <v>15</v>
      </c>
      <c r="D7" s="1373">
        <v>563.726</v>
      </c>
      <c r="E7" s="184"/>
    </row>
    <row r="8" spans="3:6">
      <c r="E8" s="1233"/>
    </row>
    <row r="11" spans="3:6">
      <c r="C11" s="1390"/>
      <c r="D11" s="1248"/>
    </row>
    <row r="12" spans="3:6">
      <c r="C12" s="1390" t="s">
        <v>18</v>
      </c>
      <c r="D12" s="1249">
        <v>34714.294999999998</v>
      </c>
      <c r="F12" s="184"/>
    </row>
    <row r="13" spans="3:6">
      <c r="C13" s="1390" t="s">
        <v>39</v>
      </c>
      <c r="D13" s="1249">
        <v>8267.6320000000014</v>
      </c>
      <c r="F13" s="184"/>
    </row>
    <row r="14" spans="3:6">
      <c r="C14" s="1390" t="s">
        <v>9</v>
      </c>
      <c r="D14" s="1249">
        <v>2941.9459999999995</v>
      </c>
      <c r="F14" s="184"/>
    </row>
    <row r="15" spans="3:6">
      <c r="C15" s="1390" t="s">
        <v>22</v>
      </c>
      <c r="D15" s="1249">
        <v>576.02199999999993</v>
      </c>
      <c r="F15" s="184"/>
    </row>
    <row r="16" spans="3:6">
      <c r="C16" s="1390" t="s">
        <v>150</v>
      </c>
      <c r="D16" s="739">
        <v>2223.6800000000003</v>
      </c>
      <c r="F16" s="184"/>
    </row>
    <row r="17" spans="2:12">
      <c r="C17" s="1390"/>
      <c r="D17" s="1249"/>
      <c r="F17" s="184"/>
    </row>
    <row r="18" spans="2:12">
      <c r="C18" s="1382"/>
      <c r="D18" s="1250">
        <v>100</v>
      </c>
      <c r="E18" s="741">
        <v>48723.57499999999</v>
      </c>
    </row>
    <row r="19" spans="2:12">
      <c r="D19" s="1233"/>
      <c r="E19" s="416"/>
    </row>
    <row r="21" spans="2:12">
      <c r="B21" s="1390"/>
      <c r="C21" s="739"/>
    </row>
    <row r="22" spans="2:12">
      <c r="G22" s="893"/>
      <c r="H22" s="10" t="s">
        <v>683</v>
      </c>
      <c r="I22" s="893"/>
      <c r="J22" s="893"/>
      <c r="K22" s="893"/>
      <c r="L22" s="893"/>
    </row>
    <row r="23" spans="2:12">
      <c r="G23" s="893"/>
      <c r="H23" s="893" t="s">
        <v>2639</v>
      </c>
      <c r="I23" s="893"/>
      <c r="J23" s="893"/>
      <c r="K23" s="893"/>
      <c r="L23" s="893"/>
    </row>
    <row r="24" spans="2:12">
      <c r="G24" s="893"/>
      <c r="H24" s="893"/>
      <c r="I24" s="893"/>
      <c r="J24" s="893"/>
      <c r="K24" s="893"/>
      <c r="L24" s="893"/>
    </row>
    <row r="25" spans="2:12">
      <c r="G25" s="893"/>
      <c r="H25" s="158" t="s">
        <v>2572</v>
      </c>
      <c r="I25" s="893"/>
      <c r="J25" s="893"/>
      <c r="K25" s="893"/>
      <c r="L25" s="893"/>
    </row>
    <row r="26" spans="2:12">
      <c r="G26" s="893"/>
      <c r="H26" s="893"/>
      <c r="I26" s="893"/>
      <c r="J26" s="893"/>
      <c r="K26" s="893"/>
      <c r="L26" s="893"/>
    </row>
  </sheetData>
  <pageMargins left="0.7" right="0.7" top="0.78740157499999996" bottom="0.78740157499999996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2:I11"/>
  <sheetViews>
    <sheetView showGridLines="0" workbookViewId="0">
      <selection activeCell="I17" sqref="I17"/>
    </sheetView>
  </sheetViews>
  <sheetFormatPr baseColWidth="10" defaultColWidth="11.42578125" defaultRowHeight="15"/>
  <cols>
    <col min="1" max="1" width="11.42578125" style="1373"/>
    <col min="2" max="2" width="14.7109375" style="1373" customWidth="1"/>
    <col min="3" max="6" width="10.7109375" style="1373" customWidth="1"/>
    <col min="7" max="16384" width="11.42578125" style="1373"/>
  </cols>
  <sheetData>
    <row r="2" spans="2:9" ht="18.75">
      <c r="H2" s="1705"/>
      <c r="I2" s="186"/>
    </row>
    <row r="3" spans="2:9" ht="15.75">
      <c r="B3" s="108" t="s">
        <v>1934</v>
      </c>
      <c r="C3" s="10"/>
      <c r="D3" s="10"/>
      <c r="E3" s="10"/>
      <c r="F3" s="10"/>
      <c r="H3" s="186"/>
      <c r="I3" s="186"/>
    </row>
    <row r="4" spans="2:9">
      <c r="B4" s="10"/>
      <c r="C4" s="10"/>
      <c r="D4" s="10"/>
      <c r="E4" s="10"/>
      <c r="F4" s="10"/>
    </row>
    <row r="5" spans="2:9" ht="26.25" customHeight="1">
      <c r="B5" s="1220" t="s">
        <v>1903</v>
      </c>
      <c r="C5" s="1221" t="s">
        <v>1904</v>
      </c>
      <c r="D5" s="1222" t="s">
        <v>86</v>
      </c>
      <c r="E5" s="1222" t="s">
        <v>1905</v>
      </c>
      <c r="F5" s="1221" t="s">
        <v>850</v>
      </c>
    </row>
    <row r="6" spans="2:9">
      <c r="B6" s="1079" t="s">
        <v>1935</v>
      </c>
      <c r="C6" s="1251">
        <v>245</v>
      </c>
      <c r="D6" s="1079"/>
      <c r="E6" s="1079"/>
      <c r="F6" s="1079">
        <v>2020</v>
      </c>
    </row>
    <row r="7" spans="2:9">
      <c r="B7" s="1079" t="s">
        <v>1928</v>
      </c>
      <c r="C7" s="1251">
        <v>110</v>
      </c>
      <c r="D7" s="1079"/>
      <c r="E7" s="1079">
        <v>110</v>
      </c>
      <c r="F7" s="1079">
        <v>2021</v>
      </c>
    </row>
    <row r="8" spans="2:9">
      <c r="B8" s="1079" t="s">
        <v>38</v>
      </c>
      <c r="C8" s="1251">
        <v>178</v>
      </c>
      <c r="D8" s="1079"/>
      <c r="E8" s="1079"/>
      <c r="F8" s="1079">
        <v>2019</v>
      </c>
    </row>
    <row r="9" spans="2:9">
      <c r="B9" s="1079" t="s">
        <v>17</v>
      </c>
      <c r="C9" s="1251">
        <v>44</v>
      </c>
      <c r="D9" s="1079">
        <v>1</v>
      </c>
      <c r="E9" s="1079">
        <v>43</v>
      </c>
      <c r="F9" s="1079">
        <v>2005</v>
      </c>
    </row>
    <row r="10" spans="2:9">
      <c r="B10" s="109" t="s">
        <v>1911</v>
      </c>
      <c r="C10" s="109" t="s">
        <v>1912</v>
      </c>
      <c r="D10" s="109"/>
      <c r="E10" s="109"/>
      <c r="F10" s="10"/>
    </row>
    <row r="11" spans="2:9">
      <c r="B11" s="109" t="s">
        <v>1929</v>
      </c>
      <c r="C11" s="1247"/>
      <c r="D11" s="1247"/>
      <c r="E11" s="1247"/>
      <c r="F11" s="10"/>
    </row>
  </sheetData>
  <pageMargins left="0.7" right="0.7" top="0.78740157499999996" bottom="0.78740157499999996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A1:F43"/>
  <sheetViews>
    <sheetView showGridLines="0" zoomScaleNormal="100" workbookViewId="0">
      <selection activeCell="B29" sqref="B29"/>
    </sheetView>
  </sheetViews>
  <sheetFormatPr baseColWidth="10" defaultColWidth="11.42578125" defaultRowHeight="15"/>
  <cols>
    <col min="1" max="1" width="14.140625" style="1373" customWidth="1"/>
    <col min="2" max="3" width="12.7109375" style="1373" customWidth="1"/>
    <col min="4" max="4" width="65.7109375" style="1373" customWidth="1"/>
    <col min="5" max="16384" width="11.42578125" style="1373"/>
  </cols>
  <sheetData>
    <row r="1" spans="1:4" ht="20.25">
      <c r="A1" s="1234" t="s">
        <v>1943</v>
      </c>
    </row>
    <row r="3" spans="1:4">
      <c r="A3" s="1389" t="s">
        <v>2671</v>
      </c>
      <c r="B3" s="1235"/>
      <c r="C3" s="1235"/>
      <c r="D3" s="1391"/>
    </row>
    <row r="4" spans="1:4">
      <c r="A4" s="1389"/>
      <c r="B4" s="1236" t="s">
        <v>1918</v>
      </c>
      <c r="C4" s="1237" t="s">
        <v>1919</v>
      </c>
      <c r="D4" s="1238" t="s">
        <v>1920</v>
      </c>
    </row>
    <row r="5" spans="1:4">
      <c r="A5" s="1390" t="s">
        <v>18</v>
      </c>
      <c r="B5" s="739">
        <v>161661.39600000001</v>
      </c>
      <c r="C5" s="739">
        <v>659499.09199999983</v>
      </c>
      <c r="D5" s="663" t="s">
        <v>2670</v>
      </c>
    </row>
    <row r="6" spans="1:4">
      <c r="A6" s="1390" t="s">
        <v>17</v>
      </c>
      <c r="B6" s="739">
        <v>4625.4309999999987</v>
      </c>
      <c r="C6" s="739">
        <v>60945.507999999994</v>
      </c>
      <c r="D6" s="664" t="s">
        <v>2669</v>
      </c>
    </row>
    <row r="7" spans="1:4">
      <c r="A7" s="1390" t="s">
        <v>46</v>
      </c>
      <c r="B7" s="739">
        <v>2084.7019999999998</v>
      </c>
      <c r="C7" s="739">
        <v>29109.138999999999</v>
      </c>
      <c r="D7" s="664" t="s">
        <v>2668</v>
      </c>
    </row>
    <row r="8" spans="1:4">
      <c r="A8" s="1390" t="s">
        <v>8</v>
      </c>
      <c r="B8" s="739">
        <v>1415.7749999999999</v>
      </c>
      <c r="C8" s="739">
        <v>14566.06</v>
      </c>
      <c r="D8" s="664" t="s">
        <v>2667</v>
      </c>
    </row>
    <row r="9" spans="1:4">
      <c r="A9" s="1390" t="s">
        <v>22</v>
      </c>
      <c r="B9" s="739">
        <v>1337.76</v>
      </c>
      <c r="C9" s="739">
        <v>5410.5079999999989</v>
      </c>
      <c r="D9" s="664" t="s">
        <v>2666</v>
      </c>
    </row>
    <row r="10" spans="1:4">
      <c r="A10" s="1390" t="s">
        <v>9</v>
      </c>
      <c r="B10" s="739">
        <v>1267.575</v>
      </c>
      <c r="C10" s="739">
        <v>4409.6680000000006</v>
      </c>
      <c r="D10" s="664" t="s">
        <v>2665</v>
      </c>
    </row>
    <row r="11" spans="1:4">
      <c r="A11" s="1390" t="s">
        <v>15</v>
      </c>
      <c r="B11" s="739">
        <v>969.05600000000027</v>
      </c>
      <c r="C11" s="739">
        <v>3398.1379999999999</v>
      </c>
      <c r="D11" s="664" t="s">
        <v>2664</v>
      </c>
    </row>
    <row r="12" spans="1:4">
      <c r="A12" s="1390" t="s">
        <v>1922</v>
      </c>
      <c r="B12" s="739">
        <v>863.41199999999992</v>
      </c>
      <c r="C12" s="739">
        <v>1623.423</v>
      </c>
      <c r="D12" s="664" t="s">
        <v>2663</v>
      </c>
    </row>
    <row r="13" spans="1:4">
      <c r="A13" s="1390" t="s">
        <v>1669</v>
      </c>
      <c r="B13" s="739">
        <v>673.62300000000005</v>
      </c>
      <c r="C13" s="739">
        <v>1253.7450000000001</v>
      </c>
      <c r="D13" s="664" t="s">
        <v>2662</v>
      </c>
    </row>
    <row r="14" spans="1:4">
      <c r="A14" s="1390" t="s">
        <v>48</v>
      </c>
      <c r="B14" s="739">
        <v>464.97199999999998</v>
      </c>
      <c r="C14" s="739">
        <v>962.23699999999997</v>
      </c>
      <c r="D14" s="664" t="s">
        <v>2661</v>
      </c>
    </row>
    <row r="15" spans="1:4">
      <c r="A15" s="1390" t="s">
        <v>1339</v>
      </c>
      <c r="B15" s="739">
        <v>399.077</v>
      </c>
      <c r="C15" s="739">
        <v>2125.3460000000005</v>
      </c>
      <c r="D15" s="664" t="s">
        <v>2660</v>
      </c>
    </row>
    <row r="16" spans="1:4">
      <c r="A16" s="1390" t="s">
        <v>31</v>
      </c>
      <c r="B16" s="739">
        <v>398.83799999999997</v>
      </c>
      <c r="C16" s="739">
        <v>1222.3219999999999</v>
      </c>
      <c r="D16" s="664" t="s">
        <v>2659</v>
      </c>
    </row>
    <row r="17" spans="1:6">
      <c r="A17" s="1390" t="s">
        <v>12</v>
      </c>
      <c r="B17" s="739">
        <v>346.18700000000001</v>
      </c>
      <c r="C17" s="739">
        <v>618.7109999999999</v>
      </c>
      <c r="D17" s="664" t="s">
        <v>2658</v>
      </c>
    </row>
    <row r="18" spans="1:6">
      <c r="A18" s="1390" t="s">
        <v>25</v>
      </c>
      <c r="B18" s="739">
        <v>275.08699999999999</v>
      </c>
      <c r="C18" s="739">
        <v>1103.4180000000001</v>
      </c>
      <c r="D18" s="664" t="s">
        <v>2657</v>
      </c>
      <c r="F18" s="416"/>
    </row>
    <row r="19" spans="1:6">
      <c r="A19" s="1390" t="s">
        <v>21</v>
      </c>
      <c r="B19" s="739">
        <v>191.66900000000001</v>
      </c>
      <c r="C19" s="739">
        <v>779.69500000000005</v>
      </c>
      <c r="D19" s="664" t="s">
        <v>2656</v>
      </c>
    </row>
    <row r="20" spans="1:6">
      <c r="A20" s="1382" t="s">
        <v>150</v>
      </c>
      <c r="B20" s="740">
        <v>805.54699999993318</v>
      </c>
      <c r="C20" s="740">
        <v>1638.1920000006212</v>
      </c>
      <c r="D20" s="1383"/>
    </row>
    <row r="21" spans="1:6">
      <c r="A21" s="657" t="s">
        <v>4</v>
      </c>
      <c r="B21" s="741">
        <v>177780.10699999996</v>
      </c>
      <c r="C21" s="741">
        <v>423167.73100000003</v>
      </c>
      <c r="D21" s="1374"/>
    </row>
    <row r="22" spans="1:6">
      <c r="A22" s="10"/>
      <c r="B22" s="1239"/>
      <c r="C22" s="1239"/>
      <c r="D22" s="10"/>
    </row>
    <row r="23" spans="1:6">
      <c r="A23" s="1389" t="s">
        <v>2655</v>
      </c>
      <c r="B23" s="1240"/>
      <c r="C23" s="1240"/>
      <c r="D23" s="1391"/>
    </row>
    <row r="24" spans="1:6">
      <c r="A24" s="1389"/>
      <c r="B24" s="1241" t="s">
        <v>1918</v>
      </c>
      <c r="C24" s="1241" t="s">
        <v>1919</v>
      </c>
      <c r="D24" s="1238" t="s">
        <v>1923</v>
      </c>
    </row>
    <row r="25" spans="1:6">
      <c r="A25" s="1390" t="s">
        <v>15</v>
      </c>
      <c r="B25" s="739">
        <v>61356.201999999997</v>
      </c>
      <c r="C25" s="739">
        <v>149226.16</v>
      </c>
      <c r="D25" s="663" t="s">
        <v>2654</v>
      </c>
    </row>
    <row r="26" spans="1:6">
      <c r="A26" s="1390" t="s">
        <v>14</v>
      </c>
      <c r="B26" s="739">
        <v>15237.391</v>
      </c>
      <c r="C26" s="739">
        <v>32187.118999999999</v>
      </c>
      <c r="D26" s="664" t="s">
        <v>2653</v>
      </c>
    </row>
    <row r="27" spans="1:6">
      <c r="A27" s="1390" t="s">
        <v>16</v>
      </c>
      <c r="B27" s="739">
        <v>11323.272999999999</v>
      </c>
      <c r="C27" s="739">
        <v>27261.343000000001</v>
      </c>
      <c r="D27" s="664" t="s">
        <v>2652</v>
      </c>
    </row>
    <row r="28" spans="1:6">
      <c r="A28" s="1390" t="s">
        <v>20</v>
      </c>
      <c r="B28" s="739">
        <v>10677.871000000001</v>
      </c>
      <c r="C28" s="739">
        <v>29599.544999999998</v>
      </c>
      <c r="D28" s="664" t="s">
        <v>2651</v>
      </c>
    </row>
    <row r="29" spans="1:6">
      <c r="A29" s="1390" t="s">
        <v>890</v>
      </c>
      <c r="B29" s="739">
        <v>10623.466999999999</v>
      </c>
      <c r="C29" s="739">
        <v>27711.89</v>
      </c>
      <c r="D29" s="664" t="s">
        <v>2650</v>
      </c>
    </row>
    <row r="30" spans="1:6">
      <c r="A30" s="1390" t="s">
        <v>1229</v>
      </c>
      <c r="B30" s="739">
        <v>10427.351000000001</v>
      </c>
      <c r="C30" s="739">
        <v>21653.231</v>
      </c>
      <c r="D30" s="664" t="s">
        <v>2649</v>
      </c>
    </row>
    <row r="31" spans="1:6">
      <c r="A31" s="1390" t="s">
        <v>1944</v>
      </c>
      <c r="B31" s="739">
        <v>7207.0659999999989</v>
      </c>
      <c r="C31" s="739">
        <v>17909.865000000002</v>
      </c>
      <c r="D31" s="664" t="s">
        <v>2648</v>
      </c>
    </row>
    <row r="32" spans="1:6">
      <c r="A32" s="1390" t="s">
        <v>18</v>
      </c>
      <c r="B32" s="739">
        <v>6776.4849999999997</v>
      </c>
      <c r="C32" s="739">
        <v>22544.440999999999</v>
      </c>
      <c r="D32" s="664" t="s">
        <v>2647</v>
      </c>
    </row>
    <row r="33" spans="1:4">
      <c r="A33" s="1390" t="s">
        <v>22</v>
      </c>
      <c r="B33" s="739">
        <v>6328.2739999999994</v>
      </c>
      <c r="C33" s="739">
        <v>15843.602999999999</v>
      </c>
      <c r="D33" s="664" t="s">
        <v>2646</v>
      </c>
    </row>
    <row r="34" spans="1:4">
      <c r="A34" s="1390" t="s">
        <v>23</v>
      </c>
      <c r="B34" s="739">
        <v>5456.7400000000007</v>
      </c>
      <c r="C34" s="739">
        <v>9552.0560000000005</v>
      </c>
      <c r="D34" s="664" t="s">
        <v>2645</v>
      </c>
    </row>
    <row r="35" spans="1:4">
      <c r="A35" s="1390" t="s">
        <v>845</v>
      </c>
      <c r="B35" s="739">
        <v>3877.8669999999997</v>
      </c>
      <c r="C35" s="739">
        <v>7050.8819999999996</v>
      </c>
      <c r="D35" s="664" t="s">
        <v>2644</v>
      </c>
    </row>
    <row r="36" spans="1:4">
      <c r="A36" s="1390" t="s">
        <v>21</v>
      </c>
      <c r="B36" s="739">
        <v>3847.8919999999998</v>
      </c>
      <c r="C36" s="739">
        <v>11542.331999999999</v>
      </c>
      <c r="D36" s="664" t="s">
        <v>2643</v>
      </c>
    </row>
    <row r="37" spans="1:4">
      <c r="A37" s="1390" t="s">
        <v>13</v>
      </c>
      <c r="B37" s="739">
        <v>3445.7139999999999</v>
      </c>
      <c r="C37" s="739">
        <v>7275.81</v>
      </c>
      <c r="D37" s="664" t="s">
        <v>2642</v>
      </c>
    </row>
    <row r="38" spans="1:4">
      <c r="A38" s="1390" t="s">
        <v>17</v>
      </c>
      <c r="B38" s="739">
        <v>3413.9960000000001</v>
      </c>
      <c r="C38" s="739">
        <v>6706.2830000000004</v>
      </c>
      <c r="D38" s="664" t="s">
        <v>2641</v>
      </c>
    </row>
    <row r="39" spans="1:4">
      <c r="A39" s="1390" t="s">
        <v>9</v>
      </c>
      <c r="B39" s="739">
        <v>3054.4530000000004</v>
      </c>
      <c r="C39" s="739">
        <v>5859.7330000000002</v>
      </c>
      <c r="D39" s="664" t="s">
        <v>2640</v>
      </c>
    </row>
    <row r="40" spans="1:4">
      <c r="A40" s="1382" t="s">
        <v>150</v>
      </c>
      <c r="B40" s="740">
        <v>14726.064999999973</v>
      </c>
      <c r="C40" s="740">
        <v>31243.438000000024</v>
      </c>
      <c r="D40" s="1383"/>
    </row>
    <row r="41" spans="1:4">
      <c r="A41" s="657" t="s">
        <v>4</v>
      </c>
      <c r="B41" s="741">
        <v>177780.10699999996</v>
      </c>
      <c r="C41" s="741">
        <v>423167.73100000003</v>
      </c>
      <c r="D41" s="1374"/>
    </row>
    <row r="42" spans="1:4">
      <c r="A42" s="109" t="s">
        <v>2539</v>
      </c>
    </row>
    <row r="43" spans="1:4">
      <c r="A43" s="109" t="s">
        <v>1945</v>
      </c>
    </row>
  </sheetData>
  <pageMargins left="0.7" right="0.7" top="0.78740157499999996" bottom="0.78740157499999996" header="0.3" footer="0.3"/>
  <pageSetup paperSize="9" orientation="portrait" verticalDpi="3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E4:N32"/>
  <sheetViews>
    <sheetView showGridLines="0" zoomScaleNormal="100" workbookViewId="0">
      <selection activeCell="B29" sqref="B29"/>
    </sheetView>
  </sheetViews>
  <sheetFormatPr baseColWidth="10" defaultColWidth="11.42578125" defaultRowHeight="15"/>
  <cols>
    <col min="1" max="16384" width="11.42578125" style="1373"/>
  </cols>
  <sheetData>
    <row r="4" spans="5:7">
      <c r="G4" s="184"/>
    </row>
    <row r="5" spans="5:7">
      <c r="G5" s="184"/>
    </row>
    <row r="6" spans="5:7">
      <c r="G6" s="184"/>
    </row>
    <row r="7" spans="5:7">
      <c r="E7" s="1244"/>
      <c r="F7" s="739"/>
      <c r="G7" s="184"/>
    </row>
    <row r="8" spans="5:7">
      <c r="F8" s="1246"/>
    </row>
    <row r="12" spans="5:7">
      <c r="E12" s="1390" t="s">
        <v>18</v>
      </c>
      <c r="F12" s="184">
        <v>161661.39600000001</v>
      </c>
    </row>
    <row r="13" spans="5:7">
      <c r="E13" s="1390" t="s">
        <v>17</v>
      </c>
      <c r="F13" s="184">
        <v>4625.4309999999987</v>
      </c>
    </row>
    <row r="14" spans="5:7">
      <c r="E14" s="1390" t="s">
        <v>46</v>
      </c>
      <c r="F14" s="184">
        <v>2084.7019999999998</v>
      </c>
    </row>
    <row r="15" spans="5:7">
      <c r="E15" s="1390" t="s">
        <v>8</v>
      </c>
      <c r="F15" s="184">
        <v>1415.7749999999999</v>
      </c>
    </row>
    <row r="16" spans="5:7">
      <c r="E16" s="1390" t="s">
        <v>22</v>
      </c>
      <c r="F16" s="1373">
        <v>1337.76</v>
      </c>
    </row>
    <row r="17" spans="5:14">
      <c r="E17" s="1390" t="s">
        <v>9</v>
      </c>
      <c r="F17" s="184">
        <v>1267.575</v>
      </c>
    </row>
    <row r="18" spans="5:14">
      <c r="E18" s="1390" t="s">
        <v>15</v>
      </c>
      <c r="F18" s="184">
        <v>969.05600000000027</v>
      </c>
    </row>
    <row r="19" spans="5:14">
      <c r="E19" s="1390" t="s">
        <v>150</v>
      </c>
      <c r="F19" s="184">
        <v>4418.4119999999239</v>
      </c>
    </row>
    <row r="20" spans="5:14">
      <c r="E20" s="1390"/>
      <c r="F20" s="184"/>
    </row>
    <row r="21" spans="5:14">
      <c r="G21" s="184"/>
    </row>
    <row r="22" spans="5:14">
      <c r="G22" s="184"/>
    </row>
    <row r="23" spans="5:14">
      <c r="G23" s="184"/>
      <c r="I23" s="10" t="s">
        <v>683</v>
      </c>
      <c r="J23" s="893"/>
      <c r="K23" s="893"/>
      <c r="L23" s="893"/>
      <c r="M23" s="893"/>
      <c r="N23" s="893"/>
    </row>
    <row r="24" spans="5:14">
      <c r="G24" s="184"/>
      <c r="I24" s="893" t="s">
        <v>2672</v>
      </c>
      <c r="J24" s="893"/>
      <c r="K24" s="893"/>
      <c r="L24" s="893"/>
      <c r="M24" s="893"/>
      <c r="N24" s="893"/>
    </row>
    <row r="25" spans="5:14">
      <c r="G25" s="184"/>
      <c r="I25" s="893"/>
      <c r="J25" s="893"/>
      <c r="K25" s="893"/>
      <c r="L25" s="893"/>
      <c r="M25" s="893"/>
      <c r="N25" s="893"/>
    </row>
    <row r="26" spans="5:14">
      <c r="G26" s="184"/>
      <c r="I26" s="158" t="s">
        <v>2572</v>
      </c>
      <c r="J26" s="893"/>
      <c r="K26" s="893"/>
      <c r="L26" s="893"/>
      <c r="M26" s="893"/>
      <c r="N26" s="893"/>
    </row>
    <row r="27" spans="5:14">
      <c r="G27" s="184"/>
    </row>
    <row r="28" spans="5:14">
      <c r="E28" s="1244"/>
      <c r="F28" s="1252">
        <v>177780.10699999996</v>
      </c>
      <c r="G28" s="184"/>
    </row>
    <row r="29" spans="5:14">
      <c r="F29" s="416">
        <f>F28-(SUM(F12:F18))</f>
        <v>4418.4119999999239</v>
      </c>
    </row>
    <row r="30" spans="5:14">
      <c r="F30" s="416"/>
    </row>
    <row r="32" spans="5:14">
      <c r="H32" s="416"/>
    </row>
  </sheetData>
  <pageMargins left="0.7" right="0.7" top="0.78740157499999996" bottom="0.78740157499999996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2:I26"/>
  <sheetViews>
    <sheetView showGridLines="0" workbookViewId="0">
      <selection activeCell="H5" sqref="H5:I5"/>
    </sheetView>
  </sheetViews>
  <sheetFormatPr baseColWidth="10" defaultColWidth="11.42578125" defaultRowHeight="15"/>
  <cols>
    <col min="1" max="1" width="11.42578125" style="1373"/>
    <col min="2" max="2" width="16.5703125" style="1373" customWidth="1"/>
    <col min="3" max="6" width="10.7109375" style="1373" customWidth="1"/>
    <col min="7" max="16384" width="11.42578125" style="1373"/>
  </cols>
  <sheetData>
    <row r="2" spans="2:9">
      <c r="B2" s="1382"/>
      <c r="C2" s="1382"/>
      <c r="D2" s="1382"/>
      <c r="E2" s="1382"/>
      <c r="F2" s="1382"/>
    </row>
    <row r="3" spans="2:9" ht="25.5">
      <c r="B3" s="1695"/>
      <c r="C3" s="1382"/>
      <c r="D3" s="1382"/>
      <c r="E3" s="1382"/>
      <c r="F3" s="1382"/>
    </row>
    <row r="5" spans="2:9" ht="18.75">
      <c r="B5" s="108" t="s">
        <v>1939</v>
      </c>
      <c r="C5" s="10"/>
      <c r="D5" s="10"/>
      <c r="E5" s="10"/>
      <c r="F5" s="10"/>
      <c r="H5" s="1705"/>
      <c r="I5" s="186"/>
    </row>
    <row r="6" spans="2:9">
      <c r="B6" s="10"/>
      <c r="C6" s="10"/>
      <c r="D6" s="10"/>
      <c r="E6" s="10"/>
      <c r="F6" s="10"/>
    </row>
    <row r="7" spans="2:9" ht="32.25" customHeight="1">
      <c r="B7" s="1220" t="s">
        <v>1903</v>
      </c>
      <c r="C7" s="1221" t="s">
        <v>1904</v>
      </c>
      <c r="D7" s="1222" t="s">
        <v>86</v>
      </c>
      <c r="E7" s="1222" t="s">
        <v>1905</v>
      </c>
      <c r="F7" s="1221" t="s">
        <v>850</v>
      </c>
    </row>
    <row r="8" spans="2:9">
      <c r="B8" s="1079" t="s">
        <v>37</v>
      </c>
      <c r="C8" s="1251">
        <v>23952</v>
      </c>
      <c r="D8" s="1079"/>
      <c r="E8" s="1079"/>
      <c r="F8" s="1079">
        <v>2021</v>
      </c>
    </row>
    <row r="9" spans="2:9">
      <c r="B9" s="6" t="s">
        <v>1926</v>
      </c>
      <c r="C9" s="1242">
        <v>7987.48</v>
      </c>
      <c r="D9" s="1242"/>
      <c r="E9" s="6"/>
      <c r="F9" s="6">
        <v>2020</v>
      </c>
    </row>
    <row r="10" spans="2:9">
      <c r="B10" s="1079" t="s">
        <v>38</v>
      </c>
      <c r="C10" s="1251">
        <v>4490</v>
      </c>
      <c r="D10" s="1079"/>
      <c r="E10" s="1079"/>
      <c r="F10" s="1079">
        <v>2019</v>
      </c>
    </row>
    <row r="11" spans="2:9">
      <c r="B11" s="6" t="s">
        <v>49</v>
      </c>
      <c r="C11" s="1242">
        <v>2777</v>
      </c>
      <c r="D11" s="1242">
        <v>2629</v>
      </c>
      <c r="E11" s="6">
        <v>148</v>
      </c>
      <c r="F11" s="6">
        <v>2021</v>
      </c>
      <c r="G11" s="416"/>
    </row>
    <row r="12" spans="2:9">
      <c r="B12" s="1382" t="s">
        <v>17</v>
      </c>
      <c r="C12" s="1057">
        <v>1180</v>
      </c>
      <c r="D12" s="1057">
        <v>411</v>
      </c>
      <c r="E12" s="1057">
        <v>769</v>
      </c>
      <c r="F12" s="1382">
        <v>2005</v>
      </c>
    </row>
    <row r="13" spans="2:9">
      <c r="B13" s="6" t="s">
        <v>1497</v>
      </c>
      <c r="C13" s="1242">
        <v>1091</v>
      </c>
      <c r="D13" s="1242"/>
      <c r="E13" s="6"/>
      <c r="F13" s="6">
        <v>2016</v>
      </c>
      <c r="G13" s="416"/>
    </row>
    <row r="14" spans="2:9">
      <c r="B14" s="1079" t="s">
        <v>46</v>
      </c>
      <c r="C14" s="1079">
        <v>919</v>
      </c>
      <c r="D14" s="1079"/>
      <c r="E14" s="1079"/>
      <c r="F14" s="1079">
        <v>2018</v>
      </c>
    </row>
    <row r="15" spans="2:9">
      <c r="B15" s="6" t="s">
        <v>40</v>
      </c>
      <c r="C15" s="6">
        <v>800</v>
      </c>
      <c r="D15" s="6"/>
      <c r="E15" s="6"/>
      <c r="F15" s="6">
        <v>2008</v>
      </c>
    </row>
    <row r="16" spans="2:9">
      <c r="B16" s="1382" t="s">
        <v>36</v>
      </c>
      <c r="C16" s="1382">
        <v>599</v>
      </c>
      <c r="D16" s="1382"/>
      <c r="E16" s="1382"/>
      <c r="F16" s="679">
        <v>2020</v>
      </c>
    </row>
    <row r="17" spans="2:6">
      <c r="B17" s="6" t="s">
        <v>1909</v>
      </c>
      <c r="C17" s="6">
        <v>303</v>
      </c>
      <c r="D17" s="6"/>
      <c r="E17" s="6"/>
      <c r="F17" s="6">
        <v>2020</v>
      </c>
    </row>
    <row r="18" spans="2:6">
      <c r="B18" s="1382" t="s">
        <v>39</v>
      </c>
      <c r="C18" s="1382">
        <v>440</v>
      </c>
      <c r="D18" s="1382"/>
      <c r="E18" s="1382"/>
      <c r="F18" s="679">
        <v>2013</v>
      </c>
    </row>
    <row r="19" spans="2:6">
      <c r="B19" s="6" t="s">
        <v>1940</v>
      </c>
      <c r="C19" s="6">
        <v>570</v>
      </c>
      <c r="D19" s="6">
        <v>100</v>
      </c>
      <c r="E19" s="6">
        <v>470</v>
      </c>
      <c r="F19" s="6">
        <v>2021</v>
      </c>
    </row>
    <row r="20" spans="2:6">
      <c r="B20" s="1079" t="s">
        <v>15</v>
      </c>
      <c r="C20" s="1079">
        <v>25</v>
      </c>
      <c r="D20" s="1079">
        <v>10</v>
      </c>
      <c r="E20" s="1079">
        <v>15</v>
      </c>
      <c r="F20" s="1079">
        <v>2021</v>
      </c>
    </row>
    <row r="21" spans="2:6">
      <c r="B21" s="1698" t="s">
        <v>20</v>
      </c>
      <c r="C21" s="1698">
        <v>43</v>
      </c>
      <c r="D21" s="1698"/>
      <c r="E21" s="1698"/>
      <c r="F21" s="1697">
        <v>2020</v>
      </c>
    </row>
    <row r="22" spans="2:6">
      <c r="B22" s="1079" t="s">
        <v>28</v>
      </c>
      <c r="C22" s="1079">
        <v>113</v>
      </c>
      <c r="D22" s="1079"/>
      <c r="E22" s="1079">
        <v>113</v>
      </c>
      <c r="F22" s="1079">
        <v>2021</v>
      </c>
    </row>
    <row r="23" spans="2:6">
      <c r="B23" s="1691" t="s">
        <v>48</v>
      </c>
      <c r="C23" s="1691">
        <v>58</v>
      </c>
      <c r="D23" s="1691">
        <v>5</v>
      </c>
      <c r="E23" s="1691">
        <v>53</v>
      </c>
      <c r="F23" s="1696">
        <v>2021</v>
      </c>
    </row>
    <row r="24" spans="2:6">
      <c r="B24" s="109" t="s">
        <v>1911</v>
      </c>
      <c r="C24" s="109" t="s">
        <v>1912</v>
      </c>
      <c r="D24" s="109"/>
      <c r="E24" s="109"/>
      <c r="F24" s="109"/>
    </row>
    <row r="25" spans="2:6">
      <c r="B25" s="109" t="s">
        <v>1941</v>
      </c>
      <c r="C25" s="109"/>
      <c r="D25" s="109"/>
      <c r="E25" s="109"/>
      <c r="F25" s="109"/>
    </row>
    <row r="26" spans="2:6">
      <c r="B26" s="109" t="s">
        <v>1942</v>
      </c>
      <c r="C26" s="109"/>
      <c r="D26" s="109"/>
      <c r="E26" s="109"/>
      <c r="F26" s="109"/>
    </row>
  </sheetData>
  <pageMargins left="0.7" right="0.7" top="0.78740157499999996" bottom="0.78740157499999996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A1:D42"/>
  <sheetViews>
    <sheetView showGridLines="0" zoomScaleNormal="100" workbookViewId="0">
      <selection activeCell="B29" sqref="B29"/>
    </sheetView>
  </sheetViews>
  <sheetFormatPr baseColWidth="10" defaultColWidth="11.42578125" defaultRowHeight="15"/>
  <cols>
    <col min="1" max="3" width="13.7109375" style="1373" customWidth="1"/>
    <col min="4" max="4" width="65.7109375" style="1373" customWidth="1"/>
    <col min="5" max="16384" width="11.42578125" style="1373"/>
  </cols>
  <sheetData>
    <row r="1" spans="1:4" ht="20.25">
      <c r="A1" s="1234" t="s">
        <v>1949</v>
      </c>
    </row>
    <row r="3" spans="1:4">
      <c r="A3" s="1389" t="s">
        <v>2703</v>
      </c>
      <c r="B3" s="1235"/>
      <c r="C3" s="1235"/>
      <c r="D3" s="1391"/>
    </row>
    <row r="4" spans="1:4">
      <c r="A4" s="1389"/>
      <c r="B4" s="1236" t="s">
        <v>1918</v>
      </c>
      <c r="C4" s="1237" t="s">
        <v>1919</v>
      </c>
      <c r="D4" s="1238" t="s">
        <v>1920</v>
      </c>
    </row>
    <row r="5" spans="1:4">
      <c r="A5" s="1390" t="s">
        <v>18</v>
      </c>
      <c r="B5" s="739">
        <v>48474.077000000012</v>
      </c>
      <c r="C5" s="739">
        <v>659499.09199999983</v>
      </c>
      <c r="D5" s="663" t="s">
        <v>2702</v>
      </c>
    </row>
    <row r="6" spans="1:4">
      <c r="A6" s="1390" t="s">
        <v>25</v>
      </c>
      <c r="B6" s="739">
        <v>361.61099999999999</v>
      </c>
      <c r="C6" s="739">
        <v>29109.138999999999</v>
      </c>
      <c r="D6" s="664" t="s">
        <v>2701</v>
      </c>
    </row>
    <row r="7" spans="1:4">
      <c r="A7" s="1390" t="s">
        <v>17</v>
      </c>
      <c r="B7" s="739">
        <v>352.25700000000001</v>
      </c>
      <c r="C7" s="739">
        <v>14566.06</v>
      </c>
      <c r="D7" s="664" t="s">
        <v>2700</v>
      </c>
    </row>
    <row r="8" spans="1:4">
      <c r="A8" s="1390" t="s">
        <v>15</v>
      </c>
      <c r="B8" s="739">
        <v>263.49799999999999</v>
      </c>
      <c r="C8" s="739">
        <v>5410.5079999999989</v>
      </c>
      <c r="D8" s="664" t="s">
        <v>2699</v>
      </c>
    </row>
    <row r="9" spans="1:4">
      <c r="A9" s="1390" t="s">
        <v>1669</v>
      </c>
      <c r="B9" s="739">
        <v>192.27300000000002</v>
      </c>
      <c r="C9" s="739">
        <v>4409.6680000000006</v>
      </c>
      <c r="D9" s="664" t="s">
        <v>2698</v>
      </c>
    </row>
    <row r="10" spans="1:4">
      <c r="A10" s="1390" t="s">
        <v>8</v>
      </c>
      <c r="B10" s="739">
        <v>181.946</v>
      </c>
      <c r="C10" s="739">
        <v>3398.1379999999999</v>
      </c>
      <c r="D10" s="664" t="s">
        <v>2697</v>
      </c>
    </row>
    <row r="11" spans="1:4">
      <c r="A11" s="1390" t="s">
        <v>22</v>
      </c>
      <c r="B11" s="739">
        <v>130.70200000000003</v>
      </c>
      <c r="C11" s="739">
        <v>1623.423</v>
      </c>
      <c r="D11" s="664" t="s">
        <v>2696</v>
      </c>
    </row>
    <row r="12" spans="1:4">
      <c r="A12" s="1390" t="s">
        <v>9</v>
      </c>
      <c r="B12" s="739">
        <v>107.58799999999999</v>
      </c>
      <c r="C12" s="739">
        <v>1253.7450000000001</v>
      </c>
      <c r="D12" s="664" t="s">
        <v>2695</v>
      </c>
    </row>
    <row r="13" spans="1:4">
      <c r="A13" s="1390" t="s">
        <v>12</v>
      </c>
      <c r="B13" s="739">
        <v>95.314999999999998</v>
      </c>
      <c r="C13" s="739">
        <v>962.23699999999997</v>
      </c>
      <c r="D13" s="664" t="s">
        <v>2694</v>
      </c>
    </row>
    <row r="14" spans="1:4">
      <c r="A14" s="1390" t="s">
        <v>46</v>
      </c>
      <c r="B14" s="739">
        <v>82.317000000000007</v>
      </c>
      <c r="C14" s="739">
        <v>2125.3460000000005</v>
      </c>
      <c r="D14" s="664" t="s">
        <v>2693</v>
      </c>
    </row>
    <row r="15" spans="1:4">
      <c r="A15" s="1390" t="s">
        <v>20</v>
      </c>
      <c r="B15" s="739">
        <v>56.099000000000004</v>
      </c>
      <c r="C15" s="739">
        <v>1222.3219999999999</v>
      </c>
      <c r="D15" s="664" t="s">
        <v>2692</v>
      </c>
    </row>
    <row r="16" spans="1:4">
      <c r="A16" s="1390" t="s">
        <v>1950</v>
      </c>
      <c r="B16" s="739">
        <v>48.620000000000005</v>
      </c>
      <c r="C16" s="739">
        <v>618.7109999999999</v>
      </c>
      <c r="D16" s="664" t="s">
        <v>2691</v>
      </c>
    </row>
    <row r="17" spans="1:4">
      <c r="A17" s="1390" t="s">
        <v>23</v>
      </c>
      <c r="B17" s="739">
        <v>48.179000000000002</v>
      </c>
      <c r="C17" s="739">
        <v>1103.4180000000001</v>
      </c>
      <c r="D17" s="664" t="s">
        <v>2690</v>
      </c>
    </row>
    <row r="18" spans="1:4">
      <c r="A18" s="1390" t="s">
        <v>1229</v>
      </c>
      <c r="B18" s="739">
        <v>24.396000000000001</v>
      </c>
      <c r="C18" s="739">
        <v>779.69500000000005</v>
      </c>
      <c r="D18" s="664" t="s">
        <v>2689</v>
      </c>
    </row>
    <row r="19" spans="1:4">
      <c r="A19" s="1382" t="s">
        <v>150</v>
      </c>
      <c r="B19" s="740">
        <v>109.57499999998254</v>
      </c>
      <c r="C19" s="740">
        <v>1638.1920000006212</v>
      </c>
      <c r="D19" s="1383"/>
    </row>
    <row r="20" spans="1:4">
      <c r="A20" s="657" t="s">
        <v>4</v>
      </c>
      <c r="B20" s="741">
        <v>50911.86</v>
      </c>
      <c r="C20" s="741">
        <v>71791.920000000056</v>
      </c>
      <c r="D20" s="1374"/>
    </row>
    <row r="21" spans="1:4">
      <c r="A21" s="10"/>
      <c r="B21" s="1239"/>
      <c r="C21" s="1239"/>
      <c r="D21" s="10"/>
    </row>
    <row r="22" spans="1:4">
      <c r="A22" s="1389" t="s">
        <v>2688</v>
      </c>
      <c r="B22" s="1240"/>
      <c r="C22" s="1240"/>
      <c r="D22" s="1391"/>
    </row>
    <row r="23" spans="1:4">
      <c r="A23" s="1389"/>
      <c r="B23" s="1241" t="s">
        <v>1918</v>
      </c>
      <c r="C23" s="1241" t="s">
        <v>1919</v>
      </c>
      <c r="D23" s="1238" t="s">
        <v>1923</v>
      </c>
    </row>
    <row r="24" spans="1:4">
      <c r="A24" s="1390" t="s">
        <v>15</v>
      </c>
      <c r="B24" s="739">
        <v>12416.312</v>
      </c>
      <c r="C24" s="739">
        <v>28489.644</v>
      </c>
      <c r="D24" s="663" t="s">
        <v>2687</v>
      </c>
    </row>
    <row r="25" spans="1:4">
      <c r="A25" s="1390" t="s">
        <v>14</v>
      </c>
      <c r="B25" s="739">
        <v>10029.391000000003</v>
      </c>
      <c r="C25" s="739">
        <v>9088.1200000000008</v>
      </c>
      <c r="D25" s="664" t="s">
        <v>2686</v>
      </c>
    </row>
    <row r="26" spans="1:4">
      <c r="A26" s="1390" t="s">
        <v>16</v>
      </c>
      <c r="B26" s="739">
        <v>8848.4600000000009</v>
      </c>
      <c r="C26" s="739">
        <v>11205.269</v>
      </c>
      <c r="D26" s="664" t="s">
        <v>2685</v>
      </c>
    </row>
    <row r="27" spans="1:4">
      <c r="A27" s="1390" t="s">
        <v>22</v>
      </c>
      <c r="B27" s="739">
        <v>2808.1770000000001</v>
      </c>
      <c r="C27" s="739">
        <v>3218.7170000000001</v>
      </c>
      <c r="D27" s="664" t="s">
        <v>2684</v>
      </c>
    </row>
    <row r="28" spans="1:4">
      <c r="A28" s="1390" t="s">
        <v>1229</v>
      </c>
      <c r="B28" s="739">
        <v>2667.9580000000001</v>
      </c>
      <c r="C28" s="739">
        <v>2269.7440000000001</v>
      </c>
      <c r="D28" s="664" t="s">
        <v>2683</v>
      </c>
    </row>
    <row r="29" spans="1:4">
      <c r="A29" s="1390" t="s">
        <v>9</v>
      </c>
      <c r="B29" s="739">
        <v>1690.7069999999999</v>
      </c>
      <c r="C29" s="739">
        <v>2108.0060000000003</v>
      </c>
      <c r="D29" s="664" t="s">
        <v>2682</v>
      </c>
    </row>
    <row r="30" spans="1:4">
      <c r="A30" s="1390" t="s">
        <v>23</v>
      </c>
      <c r="B30" s="739">
        <v>1677.375</v>
      </c>
      <c r="C30" s="739">
        <v>1609.5039999999999</v>
      </c>
      <c r="D30" s="664" t="s">
        <v>2681</v>
      </c>
    </row>
    <row r="31" spans="1:4">
      <c r="A31" s="1390" t="s">
        <v>12</v>
      </c>
      <c r="B31" s="739">
        <v>1455.3520000000001</v>
      </c>
      <c r="C31" s="739">
        <v>2476.5009999999997</v>
      </c>
      <c r="D31" s="664" t="s">
        <v>2680</v>
      </c>
    </row>
    <row r="32" spans="1:4">
      <c r="A32" s="1390" t="s">
        <v>17</v>
      </c>
      <c r="B32" s="739">
        <v>1375.76</v>
      </c>
      <c r="C32" s="739">
        <v>1233.8030000000001</v>
      </c>
      <c r="D32" s="664" t="s">
        <v>2679</v>
      </c>
    </row>
    <row r="33" spans="1:4">
      <c r="A33" s="1390" t="s">
        <v>845</v>
      </c>
      <c r="B33" s="739">
        <v>1330.9939999999999</v>
      </c>
      <c r="C33" s="739">
        <v>1376.6670000000001</v>
      </c>
      <c r="D33" s="664" t="s">
        <v>2678</v>
      </c>
    </row>
    <row r="34" spans="1:4">
      <c r="A34" s="1390" t="s">
        <v>8</v>
      </c>
      <c r="B34" s="739">
        <v>1123.5249999999999</v>
      </c>
      <c r="C34" s="739">
        <v>1022.075</v>
      </c>
      <c r="D34" s="664" t="s">
        <v>2677</v>
      </c>
    </row>
    <row r="35" spans="1:4">
      <c r="A35" s="1390" t="s">
        <v>20</v>
      </c>
      <c r="B35" s="739">
        <v>918.70799999999997</v>
      </c>
      <c r="C35" s="739">
        <v>1072.7549999999999</v>
      </c>
      <c r="D35" s="664" t="s">
        <v>2676</v>
      </c>
    </row>
    <row r="36" spans="1:4">
      <c r="A36" s="1390" t="s">
        <v>1944</v>
      </c>
      <c r="B36" s="739">
        <v>856.6579999999999</v>
      </c>
      <c r="C36" s="739">
        <v>910.61500000000001</v>
      </c>
      <c r="D36" s="664" t="s">
        <v>2675</v>
      </c>
    </row>
    <row r="37" spans="1:4">
      <c r="A37" s="1390" t="s">
        <v>1339</v>
      </c>
      <c r="B37" s="739">
        <v>722.84700000000009</v>
      </c>
      <c r="C37" s="739">
        <v>777.55599999999993</v>
      </c>
      <c r="D37" s="664" t="s">
        <v>2674</v>
      </c>
    </row>
    <row r="38" spans="1:4">
      <c r="A38" s="1390" t="s">
        <v>890</v>
      </c>
      <c r="B38" s="739">
        <v>700.80700000000013</v>
      </c>
      <c r="C38" s="739">
        <v>905.63600000000008</v>
      </c>
      <c r="D38" s="664" t="s">
        <v>2673</v>
      </c>
    </row>
    <row r="39" spans="1:4">
      <c r="A39" s="1382" t="s">
        <v>150</v>
      </c>
      <c r="B39" s="740">
        <v>2288.8289999999906</v>
      </c>
      <c r="C39" s="740">
        <v>4027.3080000000627</v>
      </c>
      <c r="D39" s="1383"/>
    </row>
    <row r="40" spans="1:4">
      <c r="A40" s="657" t="s">
        <v>4</v>
      </c>
      <c r="B40" s="741">
        <v>50911.86</v>
      </c>
      <c r="C40" s="741">
        <v>71791.920000000056</v>
      </c>
      <c r="D40" s="1374"/>
    </row>
    <row r="41" spans="1:4">
      <c r="A41" s="109" t="s">
        <v>2539</v>
      </c>
    </row>
    <row r="42" spans="1:4">
      <c r="A42" s="109" t="s">
        <v>1951</v>
      </c>
    </row>
  </sheetData>
  <pageMargins left="0.7" right="0.7" top="0.78740157499999996" bottom="0.78740157499999996" header="0.3" footer="0.3"/>
  <pageSetup paperSize="9" orientation="portrait" verticalDpi="30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D3:K26"/>
  <sheetViews>
    <sheetView showGridLines="0" zoomScaleNormal="100" workbookViewId="0">
      <selection activeCell="B29" sqref="B29"/>
    </sheetView>
  </sheetViews>
  <sheetFormatPr baseColWidth="10" defaultColWidth="11.42578125" defaultRowHeight="15"/>
  <cols>
    <col min="1" max="16384" width="11.42578125" style="1373"/>
  </cols>
  <sheetData>
    <row r="3" spans="4:6">
      <c r="F3" s="184"/>
    </row>
    <row r="4" spans="4:6">
      <c r="F4" s="184"/>
    </row>
    <row r="5" spans="4:6">
      <c r="F5" s="184"/>
    </row>
    <row r="6" spans="4:6">
      <c r="F6" s="184"/>
    </row>
    <row r="7" spans="4:6">
      <c r="F7" s="184"/>
    </row>
    <row r="8" spans="4:6">
      <c r="F8" s="184"/>
    </row>
    <row r="9" spans="4:6">
      <c r="F9" s="184"/>
    </row>
    <row r="10" spans="4:6">
      <c r="F10" s="184"/>
    </row>
    <row r="13" spans="4:6">
      <c r="D13" s="1390" t="s">
        <v>18</v>
      </c>
      <c r="E13" s="1373">
        <v>48474.077000000012</v>
      </c>
      <c r="F13" s="184"/>
    </row>
    <row r="14" spans="4:6">
      <c r="D14" s="1390" t="s">
        <v>25</v>
      </c>
      <c r="E14" s="1373">
        <v>361.61099999999999</v>
      </c>
      <c r="F14" s="184"/>
    </row>
    <row r="15" spans="4:6">
      <c r="D15" s="1390" t="s">
        <v>17</v>
      </c>
      <c r="E15" s="1373">
        <v>352.25700000000001</v>
      </c>
      <c r="F15" s="184"/>
    </row>
    <row r="16" spans="4:6">
      <c r="D16" s="1390" t="s">
        <v>15</v>
      </c>
      <c r="E16" s="1373">
        <v>263.49799999999999</v>
      </c>
      <c r="F16" s="184"/>
    </row>
    <row r="17" spans="4:11">
      <c r="D17" s="1390" t="s">
        <v>1669</v>
      </c>
      <c r="E17" s="1373">
        <v>192.27300000000002</v>
      </c>
      <c r="F17" s="184"/>
    </row>
    <row r="18" spans="4:11">
      <c r="D18" s="1390" t="s">
        <v>8</v>
      </c>
      <c r="E18" s="1373">
        <v>181.946</v>
      </c>
      <c r="F18" s="184"/>
    </row>
    <row r="19" spans="4:11">
      <c r="D19" s="1244" t="s">
        <v>150</v>
      </c>
      <c r="E19" s="1373">
        <v>1086.1979999999894</v>
      </c>
      <c r="F19" s="184"/>
    </row>
    <row r="21" spans="4:11">
      <c r="E21" s="1373">
        <v>50911.86</v>
      </c>
      <c r="F21" s="184"/>
      <c r="H21" s="893"/>
      <c r="I21" s="10" t="s">
        <v>683</v>
      </c>
      <c r="J21" s="893"/>
      <c r="K21" s="893"/>
    </row>
    <row r="22" spans="4:11">
      <c r="E22" s="184">
        <f>E21-(SUM(E13:E18))</f>
        <v>1086.1979999999894</v>
      </c>
      <c r="H22" s="893"/>
      <c r="I22" s="893" t="s">
        <v>2704</v>
      </c>
      <c r="J22" s="893"/>
      <c r="K22" s="893"/>
    </row>
    <row r="23" spans="4:11">
      <c r="H23" s="893"/>
      <c r="I23" s="893"/>
      <c r="J23" s="893"/>
      <c r="K23" s="893"/>
    </row>
    <row r="24" spans="4:11">
      <c r="H24" s="893"/>
      <c r="I24" s="158" t="s">
        <v>2572</v>
      </c>
      <c r="J24" s="893"/>
      <c r="K24" s="893"/>
    </row>
    <row r="25" spans="4:11">
      <c r="G25" s="893"/>
      <c r="H25" s="893"/>
      <c r="I25" s="893"/>
      <c r="J25" s="893"/>
      <c r="K25" s="893"/>
    </row>
    <row r="26" spans="4:11">
      <c r="G26" s="893"/>
      <c r="H26" s="893"/>
      <c r="I26" s="893"/>
      <c r="J26" s="893"/>
      <c r="K26" s="893"/>
    </row>
  </sheetData>
  <pageMargins left="0.7" right="0.7" top="0.78740157499999996" bottom="0.78740157499999996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2:I19"/>
  <sheetViews>
    <sheetView showGridLines="0" workbookViewId="0">
      <selection activeCell="H2" sqref="H2:I2"/>
    </sheetView>
  </sheetViews>
  <sheetFormatPr baseColWidth="10" defaultColWidth="11.42578125" defaultRowHeight="15"/>
  <cols>
    <col min="1" max="1" width="11.42578125" style="1373"/>
    <col min="2" max="2" width="16" style="1373" customWidth="1"/>
    <col min="3" max="6" width="10.7109375" style="1373" customWidth="1"/>
    <col min="7" max="16384" width="11.42578125" style="1373"/>
  </cols>
  <sheetData>
    <row r="2" spans="2:9" ht="18.75">
      <c r="H2" s="1705"/>
      <c r="I2" s="186"/>
    </row>
    <row r="3" spans="2:9" ht="15.75">
      <c r="B3" s="108" t="s">
        <v>1946</v>
      </c>
      <c r="C3" s="10"/>
      <c r="D3" s="10"/>
      <c r="E3" s="10"/>
      <c r="F3" s="10"/>
    </row>
    <row r="4" spans="2:9">
      <c r="B4" s="10"/>
      <c r="C4" s="10"/>
      <c r="D4" s="10"/>
      <c r="E4" s="10"/>
      <c r="F4" s="10"/>
    </row>
    <row r="5" spans="2:9" ht="30.75" customHeight="1">
      <c r="B5" s="1220" t="s">
        <v>1903</v>
      </c>
      <c r="C5" s="1221" t="s">
        <v>1904</v>
      </c>
      <c r="D5" s="1222" t="s">
        <v>1905</v>
      </c>
      <c r="E5" s="1222" t="s">
        <v>71</v>
      </c>
      <c r="F5" s="1221" t="s">
        <v>850</v>
      </c>
    </row>
    <row r="6" spans="2:9">
      <c r="B6" s="1382" t="s">
        <v>1926</v>
      </c>
      <c r="C6" s="740">
        <v>5959.93</v>
      </c>
      <c r="D6" s="1382"/>
      <c r="E6" s="1382"/>
      <c r="F6" s="1382">
        <v>2020</v>
      </c>
    </row>
    <row r="7" spans="2:9">
      <c r="B7" s="1692" t="s">
        <v>31</v>
      </c>
      <c r="C7" s="1693">
        <v>1073</v>
      </c>
      <c r="D7" s="1692"/>
      <c r="E7" s="1692"/>
      <c r="F7" s="1692">
        <v>2012</v>
      </c>
    </row>
    <row r="8" spans="2:9">
      <c r="B8" s="1382" t="s">
        <v>38</v>
      </c>
      <c r="C8" s="740">
        <v>693</v>
      </c>
      <c r="D8" s="1382"/>
      <c r="E8" s="1382"/>
      <c r="F8" s="1382">
        <v>2019</v>
      </c>
    </row>
    <row r="9" spans="2:9">
      <c r="B9" s="6" t="s">
        <v>36</v>
      </c>
      <c r="C9" s="1242">
        <v>402</v>
      </c>
      <c r="D9" s="6"/>
      <c r="E9" s="6"/>
      <c r="F9" s="6">
        <v>2020</v>
      </c>
    </row>
    <row r="10" spans="2:9">
      <c r="B10" s="1382" t="s">
        <v>49</v>
      </c>
      <c r="C10" s="1382">
        <v>246</v>
      </c>
      <c r="D10" s="1382">
        <v>246</v>
      </c>
      <c r="E10" s="1382"/>
      <c r="F10" s="1382">
        <v>2021</v>
      </c>
    </row>
    <row r="11" spans="2:9">
      <c r="B11" s="6" t="s">
        <v>1940</v>
      </c>
      <c r="C11" s="6">
        <v>290</v>
      </c>
      <c r="D11" s="6">
        <v>190</v>
      </c>
      <c r="E11" s="6">
        <v>100</v>
      </c>
      <c r="F11" s="6">
        <v>2021</v>
      </c>
    </row>
    <row r="12" spans="2:9">
      <c r="B12" s="1382" t="s">
        <v>350</v>
      </c>
      <c r="C12" s="1382">
        <v>78</v>
      </c>
      <c r="D12" s="1382"/>
      <c r="E12" s="1382"/>
      <c r="F12" s="1382">
        <v>2020</v>
      </c>
    </row>
    <row r="13" spans="2:9">
      <c r="B13" s="6" t="s">
        <v>17</v>
      </c>
      <c r="C13" s="1242">
        <v>134</v>
      </c>
      <c r="D13" s="6"/>
      <c r="E13" s="6"/>
      <c r="F13" s="6">
        <v>2005</v>
      </c>
    </row>
    <row r="14" spans="2:9">
      <c r="B14" s="1382" t="s">
        <v>46</v>
      </c>
      <c r="C14" s="1382">
        <v>64</v>
      </c>
      <c r="D14" s="1382"/>
      <c r="E14" s="1382"/>
      <c r="F14" s="1382">
        <v>2018</v>
      </c>
    </row>
    <row r="15" spans="2:9">
      <c r="B15" s="6" t="s">
        <v>28</v>
      </c>
      <c r="C15" s="1242">
        <v>37.275100000000002</v>
      </c>
      <c r="D15" s="6">
        <v>37.275100000000002</v>
      </c>
      <c r="E15" s="6"/>
      <c r="F15" s="6">
        <v>2021</v>
      </c>
    </row>
    <row r="16" spans="2:9">
      <c r="B16" s="109" t="s">
        <v>1911</v>
      </c>
      <c r="C16" s="109" t="s">
        <v>1912</v>
      </c>
      <c r="D16" s="109"/>
      <c r="E16" s="109"/>
      <c r="F16" s="109"/>
    </row>
    <row r="17" spans="2:6">
      <c r="B17" s="109" t="s">
        <v>1947</v>
      </c>
      <c r="C17" s="109"/>
      <c r="D17" s="109"/>
      <c r="E17" s="109"/>
      <c r="F17" s="109"/>
    </row>
    <row r="18" spans="2:6">
      <c r="B18" s="109" t="s">
        <v>1948</v>
      </c>
      <c r="C18" s="109"/>
      <c r="D18" s="109"/>
      <c r="E18" s="109"/>
      <c r="F18" s="109"/>
    </row>
    <row r="19" spans="2:6">
      <c r="B19" s="165"/>
      <c r="C19" s="165"/>
      <c r="D19" s="165"/>
      <c r="E19" s="165"/>
      <c r="F19" s="165"/>
    </row>
  </sheetData>
  <pageMargins left="0.7" right="0.7" top="0.78740157499999996" bottom="0.78740157499999996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A1:D43"/>
  <sheetViews>
    <sheetView showGridLines="0" zoomScaleNormal="100" workbookViewId="0">
      <selection activeCell="B29" sqref="B29"/>
    </sheetView>
  </sheetViews>
  <sheetFormatPr baseColWidth="10" defaultColWidth="11.42578125" defaultRowHeight="15"/>
  <cols>
    <col min="1" max="1" width="13.7109375" style="1373" customWidth="1"/>
    <col min="2" max="3" width="12.7109375" style="1373" customWidth="1"/>
    <col min="4" max="4" width="65.7109375" style="1373" customWidth="1"/>
    <col min="5" max="16384" width="11.42578125" style="1373"/>
  </cols>
  <sheetData>
    <row r="1" spans="1:4" ht="20.25">
      <c r="A1" s="1234" t="s">
        <v>1954</v>
      </c>
    </row>
    <row r="3" spans="1:4">
      <c r="A3" s="1389" t="s">
        <v>2736</v>
      </c>
      <c r="B3" s="1235"/>
      <c r="C3" s="1235"/>
      <c r="D3" s="1391"/>
    </row>
    <row r="4" spans="1:4">
      <c r="A4" s="1389"/>
      <c r="B4" s="1236" t="s">
        <v>1918</v>
      </c>
      <c r="C4" s="1237" t="s">
        <v>1919</v>
      </c>
      <c r="D4" s="1238" t="s">
        <v>1920</v>
      </c>
    </row>
    <row r="5" spans="1:4">
      <c r="A5" s="1390" t="s">
        <v>12</v>
      </c>
      <c r="B5" s="739">
        <v>55059.497000000003</v>
      </c>
      <c r="C5" s="739">
        <v>659499.09199999983</v>
      </c>
      <c r="D5" s="663" t="s">
        <v>2735</v>
      </c>
    </row>
    <row r="6" spans="1:4">
      <c r="A6" s="1390" t="s">
        <v>15</v>
      </c>
      <c r="B6" s="739">
        <v>16866.551000000003</v>
      </c>
      <c r="C6" s="739">
        <v>60945.507999999994</v>
      </c>
      <c r="D6" s="664" t="s">
        <v>2734</v>
      </c>
    </row>
    <row r="7" spans="1:4">
      <c r="A7" s="1390" t="s">
        <v>20</v>
      </c>
      <c r="B7" s="739">
        <v>14544.733999999999</v>
      </c>
      <c r="C7" s="739">
        <v>29109.138999999999</v>
      </c>
      <c r="D7" s="664" t="s">
        <v>2733</v>
      </c>
    </row>
    <row r="8" spans="1:4">
      <c r="A8" s="1390" t="s">
        <v>18</v>
      </c>
      <c r="B8" s="739">
        <v>12472.704999999996</v>
      </c>
      <c r="C8" s="739">
        <v>14566.06</v>
      </c>
      <c r="D8" s="664" t="s">
        <v>2732</v>
      </c>
    </row>
    <row r="9" spans="1:4">
      <c r="A9" s="1390" t="s">
        <v>9</v>
      </c>
      <c r="B9" s="739">
        <v>7238.543999999999</v>
      </c>
      <c r="C9" s="739">
        <v>5410.5079999999989</v>
      </c>
      <c r="D9" s="664" t="s">
        <v>2731</v>
      </c>
    </row>
    <row r="10" spans="1:4">
      <c r="A10" s="1390" t="s">
        <v>1229</v>
      </c>
      <c r="B10" s="739">
        <v>2583.8609999999999</v>
      </c>
      <c r="C10" s="739">
        <v>4409.6680000000006</v>
      </c>
      <c r="D10" s="664" t="s">
        <v>2730</v>
      </c>
    </row>
    <row r="11" spans="1:4">
      <c r="A11" s="1390" t="s">
        <v>14</v>
      </c>
      <c r="B11" s="739">
        <v>1324.0620000000001</v>
      </c>
      <c r="C11" s="739">
        <v>3398.1379999999999</v>
      </c>
      <c r="D11" s="664" t="s">
        <v>2729</v>
      </c>
    </row>
    <row r="12" spans="1:4">
      <c r="A12" s="1390" t="s">
        <v>23</v>
      </c>
      <c r="B12" s="739">
        <v>929.06600000000003</v>
      </c>
      <c r="C12" s="739">
        <v>1623.423</v>
      </c>
      <c r="D12" s="664" t="s">
        <v>2728</v>
      </c>
    </row>
    <row r="13" spans="1:4">
      <c r="A13" s="1390" t="s">
        <v>8</v>
      </c>
      <c r="B13" s="739">
        <v>424.17400000000004</v>
      </c>
      <c r="C13" s="739">
        <v>1253.7450000000001</v>
      </c>
      <c r="D13" s="664" t="s">
        <v>2727</v>
      </c>
    </row>
    <row r="14" spans="1:4">
      <c r="A14" s="1390" t="s">
        <v>1950</v>
      </c>
      <c r="B14" s="739">
        <v>306.31499999999994</v>
      </c>
      <c r="C14" s="739">
        <v>962.23699999999997</v>
      </c>
      <c r="D14" s="664" t="s">
        <v>2726</v>
      </c>
    </row>
    <row r="15" spans="1:4">
      <c r="A15" s="1390" t="s">
        <v>1944</v>
      </c>
      <c r="B15" s="739">
        <v>284.92099999999999</v>
      </c>
      <c r="C15" s="739">
        <v>2125.3460000000005</v>
      </c>
      <c r="D15" s="664" t="s">
        <v>2725</v>
      </c>
    </row>
    <row r="16" spans="1:4">
      <c r="A16" s="1390" t="s">
        <v>17</v>
      </c>
      <c r="B16" s="739">
        <v>277.00899999999996</v>
      </c>
      <c r="C16" s="739">
        <v>1222.3219999999999</v>
      </c>
      <c r="D16" s="664" t="s">
        <v>2724</v>
      </c>
    </row>
    <row r="17" spans="1:4">
      <c r="A17" s="1390" t="s">
        <v>1669</v>
      </c>
      <c r="B17" s="739">
        <v>248.191</v>
      </c>
      <c r="C17" s="739">
        <v>618.7109999999999</v>
      </c>
      <c r="D17" s="664" t="s">
        <v>2723</v>
      </c>
    </row>
    <row r="18" spans="1:4">
      <c r="A18" s="1390" t="s">
        <v>1955</v>
      </c>
      <c r="B18" s="739">
        <v>187.89500000000001</v>
      </c>
      <c r="C18" s="739">
        <v>1103.4180000000001</v>
      </c>
      <c r="D18" s="664" t="s">
        <v>2722</v>
      </c>
    </row>
    <row r="19" spans="1:4">
      <c r="A19" s="1390" t="s">
        <v>890</v>
      </c>
      <c r="B19" s="739">
        <v>181.00700000000001</v>
      </c>
      <c r="C19" s="739">
        <v>779.69500000000005</v>
      </c>
      <c r="D19" s="664" t="s">
        <v>2721</v>
      </c>
    </row>
    <row r="20" spans="1:4">
      <c r="A20" s="1382" t="s">
        <v>150</v>
      </c>
      <c r="B20" s="740">
        <v>535.358000000022</v>
      </c>
      <c r="C20" s="740">
        <v>1638.1920000006212</v>
      </c>
      <c r="D20" s="1383"/>
    </row>
    <row r="21" spans="1:4">
      <c r="A21" s="657" t="s">
        <v>4</v>
      </c>
      <c r="B21" s="741">
        <v>113463.89000000006</v>
      </c>
      <c r="C21" s="741">
        <v>8105.6390000000065</v>
      </c>
      <c r="D21" s="1374"/>
    </row>
    <row r="22" spans="1:4">
      <c r="A22" s="10"/>
      <c r="B22" s="1239"/>
      <c r="C22" s="1239"/>
      <c r="D22" s="10"/>
    </row>
    <row r="23" spans="1:4">
      <c r="A23" s="1389" t="s">
        <v>2720</v>
      </c>
      <c r="B23" s="1240"/>
      <c r="C23" s="1240"/>
      <c r="D23" s="1391"/>
    </row>
    <row r="24" spans="1:4">
      <c r="A24" s="1389"/>
      <c r="B24" s="1241" t="s">
        <v>1918</v>
      </c>
      <c r="C24" s="1241" t="s">
        <v>1919</v>
      </c>
      <c r="D24" s="1238" t="s">
        <v>1923</v>
      </c>
    </row>
    <row r="25" spans="1:4">
      <c r="A25" s="1390" t="s">
        <v>15</v>
      </c>
      <c r="B25" s="739">
        <v>43424.683000000005</v>
      </c>
      <c r="C25" s="739">
        <v>2192.2470000000003</v>
      </c>
      <c r="D25" s="663" t="s">
        <v>2719</v>
      </c>
    </row>
    <row r="26" spans="1:4">
      <c r="A26" s="1390" t="s">
        <v>14</v>
      </c>
      <c r="B26" s="739">
        <v>16538.795999999998</v>
      </c>
      <c r="C26" s="739">
        <v>1905.7849999999999</v>
      </c>
      <c r="D26" s="664" t="s">
        <v>2718</v>
      </c>
    </row>
    <row r="27" spans="1:4">
      <c r="A27" s="1390" t="s">
        <v>18</v>
      </c>
      <c r="B27" s="739">
        <v>9010.4439999999995</v>
      </c>
      <c r="C27" s="739">
        <v>540.84</v>
      </c>
      <c r="D27" s="664" t="s">
        <v>2717</v>
      </c>
    </row>
    <row r="28" spans="1:4">
      <c r="A28" s="1390" t="s">
        <v>12</v>
      </c>
      <c r="B28" s="739">
        <v>7921.0650000000014</v>
      </c>
      <c r="C28" s="739">
        <v>785.90299999999991</v>
      </c>
      <c r="D28" s="664" t="s">
        <v>2716</v>
      </c>
    </row>
    <row r="29" spans="1:4">
      <c r="A29" s="1390" t="s">
        <v>8</v>
      </c>
      <c r="B29" s="739">
        <v>5430.8140000000003</v>
      </c>
      <c r="C29" s="739">
        <v>149.05999999999997</v>
      </c>
      <c r="D29" s="664" t="s">
        <v>2715</v>
      </c>
    </row>
    <row r="30" spans="1:4">
      <c r="A30" s="1390" t="s">
        <v>845</v>
      </c>
      <c r="B30" s="739">
        <v>5262.3159999999998</v>
      </c>
      <c r="C30" s="739">
        <v>494.76299999999998</v>
      </c>
      <c r="D30" s="664" t="s">
        <v>2714</v>
      </c>
    </row>
    <row r="31" spans="1:4">
      <c r="A31" s="1390" t="s">
        <v>1229</v>
      </c>
      <c r="B31" s="739">
        <v>4953.2169999999996</v>
      </c>
      <c r="C31" s="739">
        <v>538.07499999999993</v>
      </c>
      <c r="D31" s="664" t="s">
        <v>2713</v>
      </c>
    </row>
    <row r="32" spans="1:4">
      <c r="A32" s="1390" t="s">
        <v>23</v>
      </c>
      <c r="B32" s="739">
        <v>4519.152</v>
      </c>
      <c r="C32" s="739">
        <v>365.87599999999998</v>
      </c>
      <c r="D32" s="664" t="s">
        <v>2712</v>
      </c>
    </row>
    <row r="33" spans="1:4">
      <c r="A33" s="1390" t="s">
        <v>20</v>
      </c>
      <c r="B33" s="739">
        <v>2946.0460000000003</v>
      </c>
      <c r="C33" s="739">
        <v>79.257000000000005</v>
      </c>
      <c r="D33" s="664" t="s">
        <v>2711</v>
      </c>
    </row>
    <row r="34" spans="1:4">
      <c r="A34" s="1390" t="s">
        <v>9</v>
      </c>
      <c r="B34" s="739">
        <v>2603.7109999999998</v>
      </c>
      <c r="C34" s="739">
        <v>246.49199999999999</v>
      </c>
      <c r="D34" s="664" t="s">
        <v>2710</v>
      </c>
    </row>
    <row r="35" spans="1:4">
      <c r="A35" s="1390" t="s">
        <v>1922</v>
      </c>
      <c r="B35" s="739">
        <v>2440.4179999999997</v>
      </c>
      <c r="C35" s="739">
        <v>216.80199999999996</v>
      </c>
      <c r="D35" s="664" t="s">
        <v>2709</v>
      </c>
    </row>
    <row r="36" spans="1:4">
      <c r="A36" s="1390" t="s">
        <v>17</v>
      </c>
      <c r="B36" s="739">
        <v>2113.3420000000001</v>
      </c>
      <c r="C36" s="739">
        <v>59.191000000000003</v>
      </c>
      <c r="D36" s="664" t="s">
        <v>2708</v>
      </c>
    </row>
    <row r="37" spans="1:4">
      <c r="A37" s="1390" t="s">
        <v>890</v>
      </c>
      <c r="B37" s="739">
        <v>1632.6749999999997</v>
      </c>
      <c r="C37" s="739">
        <v>115.72499999999999</v>
      </c>
      <c r="D37" s="664" t="s">
        <v>2707</v>
      </c>
    </row>
    <row r="38" spans="1:4">
      <c r="A38" s="1390" t="s">
        <v>1944</v>
      </c>
      <c r="B38" s="739">
        <v>780.85400000000004</v>
      </c>
      <c r="C38" s="739">
        <v>55.119</v>
      </c>
      <c r="D38" s="664" t="s">
        <v>2706</v>
      </c>
    </row>
    <row r="39" spans="1:4">
      <c r="A39" s="1390" t="s">
        <v>1669</v>
      </c>
      <c r="B39" s="739">
        <v>723.96800000000007</v>
      </c>
      <c r="C39" s="739">
        <v>67.763999999999996</v>
      </c>
      <c r="D39" s="664" t="s">
        <v>2705</v>
      </c>
    </row>
    <row r="40" spans="1:4">
      <c r="A40" s="1382" t="s">
        <v>150</v>
      </c>
      <c r="B40" s="740">
        <v>3162.3889999999956</v>
      </c>
      <c r="C40" s="740">
        <v>292.74000000000615</v>
      </c>
      <c r="D40" s="1383"/>
    </row>
    <row r="41" spans="1:4">
      <c r="A41" s="657" t="s">
        <v>4</v>
      </c>
      <c r="B41" s="741">
        <v>113463.89000000003</v>
      </c>
      <c r="C41" s="741">
        <v>8105.6390000000065</v>
      </c>
      <c r="D41" s="1374"/>
    </row>
    <row r="42" spans="1:4">
      <c r="A42" s="109" t="s">
        <v>2539</v>
      </c>
    </row>
    <row r="43" spans="1:4">
      <c r="A43" s="100" t="s">
        <v>1956</v>
      </c>
    </row>
  </sheetData>
  <pageMargins left="0.7" right="0.7" top="0.78740157499999996" bottom="0.78740157499999996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3:Z26"/>
  <sheetViews>
    <sheetView showGridLines="0" topLeftCell="G1" zoomScaleNormal="100" workbookViewId="0">
      <selection activeCell="Q28" sqref="Q28"/>
    </sheetView>
  </sheetViews>
  <sheetFormatPr baseColWidth="10" defaultColWidth="11.42578125" defaultRowHeight="15"/>
  <cols>
    <col min="1" max="1" width="11.42578125" style="114"/>
    <col min="2" max="2" width="8.7109375" style="114" customWidth="1"/>
    <col min="3" max="3" width="13.5703125" style="114" customWidth="1"/>
    <col min="4" max="4" width="12" style="114" customWidth="1"/>
    <col min="5" max="10" width="11.42578125" style="114"/>
    <col min="11" max="11" width="9.7109375" style="114" customWidth="1"/>
    <col min="12" max="12" width="10.28515625" style="114" customWidth="1"/>
    <col min="13" max="17" width="11.42578125" style="114"/>
    <col min="18" max="18" width="49.7109375" style="114" customWidth="1"/>
    <col min="19" max="16384" width="11.42578125" style="114"/>
  </cols>
  <sheetData>
    <row r="3" spans="2:26" ht="15.75">
      <c r="B3" s="105" t="s">
        <v>59</v>
      </c>
      <c r="C3" s="10"/>
      <c r="D3" s="10"/>
      <c r="K3" s="10"/>
      <c r="L3" s="10"/>
      <c r="M3" s="10"/>
    </row>
    <row r="4" spans="2:26" ht="15.75">
      <c r="B4" s="105"/>
      <c r="C4" s="10"/>
      <c r="D4" s="10"/>
      <c r="K4" s="10"/>
      <c r="L4" s="10"/>
      <c r="M4" s="10"/>
    </row>
    <row r="5" spans="2:26" ht="15" customHeight="1">
      <c r="B5" s="116" t="s">
        <v>406</v>
      </c>
      <c r="C5" s="10"/>
      <c r="D5" s="10"/>
      <c r="K5" s="10"/>
      <c r="L5" s="10"/>
      <c r="M5" s="10"/>
    </row>
    <row r="6" spans="2:26" ht="15" customHeight="1">
      <c r="B6" s="116" t="s">
        <v>66</v>
      </c>
      <c r="C6" s="10"/>
      <c r="D6" s="10"/>
      <c r="K6" s="10"/>
      <c r="L6" s="10"/>
      <c r="M6" s="10"/>
      <c r="R6" s="116" t="s">
        <v>435</v>
      </c>
    </row>
    <row r="7" spans="2:26" ht="18.75" customHeight="1">
      <c r="B7" s="6"/>
      <c r="C7" s="6"/>
      <c r="D7" s="127">
        <v>2020</v>
      </c>
      <c r="E7" s="127">
        <v>2019</v>
      </c>
      <c r="F7" s="127">
        <v>2018</v>
      </c>
      <c r="G7" s="127">
        <v>2017</v>
      </c>
      <c r="H7" s="127">
        <v>2016</v>
      </c>
      <c r="I7" s="127">
        <v>2015</v>
      </c>
      <c r="J7" s="127">
        <v>2014</v>
      </c>
      <c r="K7" s="127">
        <v>2013</v>
      </c>
      <c r="L7" s="127">
        <v>2012</v>
      </c>
      <c r="M7" s="127">
        <v>2011</v>
      </c>
      <c r="N7" s="127">
        <v>2010</v>
      </c>
      <c r="R7" s="116" t="s">
        <v>363</v>
      </c>
    </row>
    <row r="8" spans="2:26" ht="15.75" thickBot="1">
      <c r="B8" s="42" t="s">
        <v>90</v>
      </c>
      <c r="C8" s="61"/>
      <c r="D8" s="227">
        <v>3925</v>
      </c>
      <c r="E8" s="343"/>
      <c r="F8" s="343"/>
      <c r="G8" s="51"/>
      <c r="H8" s="51">
        <v>4131</v>
      </c>
      <c r="I8" s="51"/>
      <c r="J8" s="51"/>
      <c r="K8" s="51">
        <v>4658</v>
      </c>
      <c r="L8" s="51"/>
      <c r="M8" s="51"/>
      <c r="N8" s="51" t="s">
        <v>60</v>
      </c>
      <c r="R8" s="6"/>
      <c r="S8" s="1742">
        <v>2020</v>
      </c>
      <c r="T8" s="1742"/>
      <c r="U8" s="1742">
        <v>2016</v>
      </c>
      <c r="V8" s="1742"/>
      <c r="W8" s="127">
        <v>2013</v>
      </c>
      <c r="X8" s="224">
        <v>2010</v>
      </c>
      <c r="Y8" s="127">
        <v>1999</v>
      </c>
      <c r="Z8" s="127">
        <v>1995</v>
      </c>
    </row>
    <row r="9" spans="2:26" ht="15.75" thickBot="1">
      <c r="B9" s="178" t="s">
        <v>371</v>
      </c>
      <c r="C9" s="106"/>
      <c r="D9" s="285">
        <v>1200</v>
      </c>
      <c r="E9" s="343"/>
      <c r="F9" s="343"/>
      <c r="G9" s="92"/>
      <c r="H9" s="92">
        <v>1376</v>
      </c>
      <c r="I9" s="92"/>
      <c r="J9" s="92"/>
      <c r="K9" s="92">
        <v>1101</v>
      </c>
      <c r="L9" s="92"/>
      <c r="M9" s="92"/>
      <c r="N9" s="92">
        <v>1327</v>
      </c>
      <c r="R9" s="6"/>
      <c r="S9" s="127"/>
      <c r="T9" s="225" t="s">
        <v>436</v>
      </c>
      <c r="U9" s="127"/>
      <c r="V9" s="225" t="s">
        <v>436</v>
      </c>
      <c r="W9" s="127"/>
      <c r="X9" s="6"/>
      <c r="Y9" s="127"/>
      <c r="Z9" s="127"/>
    </row>
    <row r="10" spans="2:26" ht="15.75" thickBot="1">
      <c r="B10" s="178" t="s">
        <v>2050</v>
      </c>
      <c r="C10" s="106"/>
      <c r="D10" s="285">
        <v>377</v>
      </c>
      <c r="E10" s="343"/>
      <c r="F10" s="343"/>
      <c r="G10" s="92"/>
      <c r="H10" s="92">
        <v>310</v>
      </c>
      <c r="I10" s="92"/>
      <c r="J10" s="92"/>
      <c r="K10" s="92">
        <v>949</v>
      </c>
      <c r="L10" s="92"/>
      <c r="M10" s="92"/>
      <c r="N10" s="92">
        <v>343</v>
      </c>
      <c r="R10" s="6"/>
      <c r="S10" s="127" t="s">
        <v>0</v>
      </c>
      <c r="T10" s="225" t="s">
        <v>437</v>
      </c>
      <c r="U10" s="127" t="s">
        <v>0</v>
      </c>
      <c r="V10" s="225" t="s">
        <v>437</v>
      </c>
      <c r="W10" s="1742" t="s">
        <v>358</v>
      </c>
      <c r="X10" s="1742"/>
      <c r="Y10" s="1742"/>
      <c r="Z10" s="1742"/>
    </row>
    <row r="11" spans="2:26" ht="15.75" thickBot="1">
      <c r="B11" s="178" t="s">
        <v>440</v>
      </c>
      <c r="C11" s="106"/>
      <c r="D11" s="285">
        <v>2348</v>
      </c>
      <c r="E11" s="343"/>
      <c r="F11" s="343"/>
      <c r="G11" s="92"/>
      <c r="H11" s="92">
        <v>2445</v>
      </c>
      <c r="I11" s="92"/>
      <c r="J11" s="92"/>
      <c r="K11" s="92">
        <v>2608</v>
      </c>
      <c r="L11" s="92"/>
      <c r="M11" s="92"/>
      <c r="N11" s="92">
        <v>2002</v>
      </c>
      <c r="R11" s="85" t="s">
        <v>491</v>
      </c>
      <c r="S11" s="50">
        <v>1717</v>
      </c>
      <c r="T11" s="50">
        <v>463</v>
      </c>
      <c r="U11" s="304">
        <v>1792</v>
      </c>
      <c r="V11" s="304">
        <v>667</v>
      </c>
      <c r="W11" s="52">
        <v>2244</v>
      </c>
      <c r="X11" s="52">
        <v>1787</v>
      </c>
      <c r="Y11" s="52">
        <v>2039</v>
      </c>
      <c r="Z11" s="226">
        <v>2286</v>
      </c>
    </row>
    <row r="12" spans="2:26" ht="15.75" thickBot="1">
      <c r="B12" s="42" t="s">
        <v>61</v>
      </c>
      <c r="C12" s="61"/>
      <c r="D12" s="227">
        <v>339</v>
      </c>
      <c r="E12" s="344">
        <v>346</v>
      </c>
      <c r="F12" s="344">
        <v>345</v>
      </c>
      <c r="G12" s="128">
        <v>349</v>
      </c>
      <c r="H12" s="128">
        <v>348</v>
      </c>
      <c r="I12" s="128">
        <v>400</v>
      </c>
      <c r="J12" s="128">
        <v>405</v>
      </c>
      <c r="K12" s="128">
        <v>408</v>
      </c>
      <c r="L12" s="128">
        <v>413</v>
      </c>
      <c r="M12" s="128">
        <v>399</v>
      </c>
      <c r="N12" s="128">
        <v>443</v>
      </c>
      <c r="R12" s="178" t="s">
        <v>438</v>
      </c>
      <c r="S12" s="91">
        <v>1200</v>
      </c>
      <c r="T12" s="91">
        <v>298</v>
      </c>
      <c r="U12" s="928">
        <v>1376</v>
      </c>
      <c r="V12" s="928">
        <v>490</v>
      </c>
      <c r="W12" s="92">
        <v>1101</v>
      </c>
      <c r="X12" s="92">
        <v>1327</v>
      </c>
      <c r="Y12" s="92"/>
      <c r="Z12" s="226"/>
    </row>
    <row r="13" spans="2:26" ht="15.75" thickBot="1">
      <c r="B13" s="178" t="s">
        <v>62</v>
      </c>
      <c r="C13" s="106"/>
      <c r="D13" s="285">
        <v>167</v>
      </c>
      <c r="E13" s="345">
        <v>170</v>
      </c>
      <c r="F13" s="345">
        <v>170</v>
      </c>
      <c r="G13" s="92">
        <v>173</v>
      </c>
      <c r="H13" s="92">
        <v>174</v>
      </c>
      <c r="I13" s="92">
        <v>190</v>
      </c>
      <c r="J13" s="92">
        <v>194</v>
      </c>
      <c r="K13" s="92">
        <v>197</v>
      </c>
      <c r="L13" s="92">
        <v>202</v>
      </c>
      <c r="M13" s="92">
        <v>198</v>
      </c>
      <c r="N13" s="92">
        <v>208</v>
      </c>
      <c r="R13" s="178" t="s">
        <v>439</v>
      </c>
      <c r="S13" s="50">
        <v>377</v>
      </c>
      <c r="T13" s="50">
        <v>83</v>
      </c>
      <c r="U13" s="304">
        <v>310</v>
      </c>
      <c r="V13" s="304">
        <v>99</v>
      </c>
      <c r="W13" s="92">
        <v>949</v>
      </c>
      <c r="X13" s="92">
        <v>343</v>
      </c>
      <c r="Y13" s="92"/>
      <c r="Z13" s="226"/>
    </row>
    <row r="14" spans="2:26" ht="15.75" thickBot="1">
      <c r="B14" s="178" t="s">
        <v>63</v>
      </c>
      <c r="C14" s="106"/>
      <c r="D14" s="285">
        <v>172</v>
      </c>
      <c r="E14" s="345">
        <v>176</v>
      </c>
      <c r="F14" s="345">
        <v>175</v>
      </c>
      <c r="G14" s="92">
        <v>176</v>
      </c>
      <c r="H14" s="92">
        <v>174</v>
      </c>
      <c r="I14" s="92">
        <v>210</v>
      </c>
      <c r="J14" s="92">
        <v>211</v>
      </c>
      <c r="K14" s="92">
        <v>211</v>
      </c>
      <c r="L14" s="92">
        <v>211</v>
      </c>
      <c r="M14" s="92">
        <v>201</v>
      </c>
      <c r="N14" s="92">
        <v>235</v>
      </c>
      <c r="R14" s="178" t="s">
        <v>2049</v>
      </c>
      <c r="S14" s="50">
        <v>2348</v>
      </c>
      <c r="T14" s="50">
        <v>1174</v>
      </c>
      <c r="U14" s="304">
        <v>2445</v>
      </c>
      <c r="V14" s="304">
        <v>1270</v>
      </c>
      <c r="W14" s="92">
        <v>2608</v>
      </c>
      <c r="X14" s="92">
        <v>2002</v>
      </c>
      <c r="Y14" s="92">
        <v>2068</v>
      </c>
      <c r="Z14" s="226">
        <v>1754</v>
      </c>
    </row>
    <row r="15" spans="2:26" ht="15.75" thickBot="1">
      <c r="B15" s="85" t="s">
        <v>64</v>
      </c>
      <c r="C15" s="61"/>
      <c r="D15" s="227">
        <v>324</v>
      </c>
      <c r="E15" s="344">
        <v>289</v>
      </c>
      <c r="F15" s="344">
        <v>319</v>
      </c>
      <c r="G15" s="128">
        <v>281</v>
      </c>
      <c r="H15" s="128">
        <v>298</v>
      </c>
      <c r="I15" s="128"/>
      <c r="J15" s="128"/>
      <c r="K15" s="128"/>
      <c r="L15" s="128"/>
      <c r="M15" s="128"/>
      <c r="N15" s="128" t="s">
        <v>65</v>
      </c>
      <c r="R15" s="578" t="s">
        <v>2051</v>
      </c>
    </row>
    <row r="16" spans="2:26">
      <c r="B16" s="578" t="s">
        <v>2052</v>
      </c>
    </row>
    <row r="17" spans="15:21">
      <c r="O17" s="7"/>
    </row>
    <row r="19" spans="15:21">
      <c r="R19" s="116" t="s">
        <v>441</v>
      </c>
    </row>
    <row r="20" spans="15:21">
      <c r="R20" s="6"/>
      <c r="S20" s="127">
        <v>2016</v>
      </c>
      <c r="T20" s="228">
        <v>2013</v>
      </c>
      <c r="U20" s="1397"/>
    </row>
    <row r="21" spans="15:21" ht="18" thickBot="1">
      <c r="R21" s="178" t="s">
        <v>443</v>
      </c>
      <c r="S21" s="50">
        <v>228</v>
      </c>
      <c r="T21" s="52">
        <v>213</v>
      </c>
      <c r="U21" s="223"/>
    </row>
    <row r="22" spans="15:21" ht="18" thickBot="1">
      <c r="R22" s="178" t="s">
        <v>490</v>
      </c>
      <c r="S22" s="91">
        <v>1586</v>
      </c>
      <c r="T22" s="92">
        <v>1263</v>
      </c>
      <c r="U22" s="223"/>
    </row>
    <row r="23" spans="15:21" ht="15.75" thickBot="1">
      <c r="R23" s="85" t="s">
        <v>72</v>
      </c>
      <c r="S23" s="50">
        <v>1814</v>
      </c>
      <c r="T23" s="92">
        <v>1476</v>
      </c>
      <c r="U23" s="223"/>
    </row>
    <row r="24" spans="15:21">
      <c r="R24" s="157" t="s">
        <v>444</v>
      </c>
      <c r="S24" s="157"/>
      <c r="U24" s="375"/>
    </row>
    <row r="25" spans="15:21">
      <c r="R25" s="157" t="s">
        <v>489</v>
      </c>
      <c r="S25" s="157"/>
    </row>
    <row r="26" spans="15:21">
      <c r="R26" s="578" t="s">
        <v>442</v>
      </c>
    </row>
  </sheetData>
  <mergeCells count="3">
    <mergeCell ref="S8:T8"/>
    <mergeCell ref="U8:V8"/>
    <mergeCell ref="W10:Z10"/>
  </mergeCells>
  <hyperlinks>
    <hyperlink ref="B16" r:id="rId1" display="Source: Statistik Austria , Anbau auf dem Ackerland 2020"/>
    <hyperlink ref="R26" r:id="rId2" display="Source:  Statistik Austria , Agrarstrukturerhebung 2020"/>
    <hyperlink ref="R15" r:id="rId3" display="Source:  Statistik Austria , Agrarstrukturerhebung 2020"/>
  </hyperlinks>
  <pageMargins left="0.7" right="0.7" top="0.78740157499999996" bottom="0.78740157499999996" header="0.3" footer="0.3"/>
  <pageSetup paperSize="9" orientation="portrait" verticalDpi="300" r:id="rId4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3:J25"/>
  <sheetViews>
    <sheetView showGridLines="0" zoomScaleNormal="100" workbookViewId="0">
      <selection activeCell="B29" sqref="B29"/>
    </sheetView>
  </sheetViews>
  <sheetFormatPr baseColWidth="10" defaultColWidth="11.42578125" defaultRowHeight="15"/>
  <cols>
    <col min="1" max="16384" width="11.42578125" style="1373"/>
  </cols>
  <sheetData>
    <row r="3" spans="2:4">
      <c r="D3" s="184"/>
    </row>
    <row r="4" spans="2:4">
      <c r="D4" s="184"/>
    </row>
    <row r="5" spans="2:4">
      <c r="D5" s="184"/>
    </row>
    <row r="6" spans="2:4">
      <c r="D6" s="184"/>
    </row>
    <row r="7" spans="2:4">
      <c r="D7" s="184"/>
    </row>
    <row r="8" spans="2:4">
      <c r="D8" s="184"/>
    </row>
    <row r="9" spans="2:4">
      <c r="D9" s="184"/>
    </row>
    <row r="10" spans="2:4">
      <c r="D10" s="184"/>
    </row>
    <row r="14" spans="2:4">
      <c r="B14" s="1390" t="s">
        <v>12</v>
      </c>
      <c r="C14" s="1258">
        <v>55059.497000000003</v>
      </c>
    </row>
    <row r="15" spans="2:4">
      <c r="B15" s="1390" t="s">
        <v>15</v>
      </c>
      <c r="C15" s="1258">
        <v>16866.551000000003</v>
      </c>
    </row>
    <row r="16" spans="2:4">
      <c r="B16" s="1390" t="s">
        <v>20</v>
      </c>
      <c r="C16" s="1258">
        <v>14544.733999999999</v>
      </c>
    </row>
    <row r="17" spans="2:10">
      <c r="B17" s="1390" t="s">
        <v>18</v>
      </c>
      <c r="C17" s="1258">
        <v>12472.704999999996</v>
      </c>
    </row>
    <row r="18" spans="2:10">
      <c r="B18" s="1390" t="s">
        <v>9</v>
      </c>
      <c r="C18" s="1258">
        <v>7238.543999999999</v>
      </c>
    </row>
    <row r="19" spans="2:10">
      <c r="B19" s="1390" t="s">
        <v>1229</v>
      </c>
      <c r="C19" s="1258">
        <v>2583.8609999999999</v>
      </c>
    </row>
    <row r="20" spans="2:10">
      <c r="B20" s="1390" t="s">
        <v>14</v>
      </c>
      <c r="C20" s="1258">
        <v>1324.0620000000001</v>
      </c>
    </row>
    <row r="21" spans="2:10">
      <c r="B21" s="1390" t="s">
        <v>150</v>
      </c>
      <c r="C21" s="1258">
        <v>3373.9360000000452</v>
      </c>
    </row>
    <row r="22" spans="2:10">
      <c r="B22" s="1390"/>
      <c r="C22" s="1258"/>
      <c r="F22" s="10" t="s">
        <v>683</v>
      </c>
      <c r="G22" s="893"/>
      <c r="H22" s="893"/>
      <c r="I22" s="893"/>
      <c r="J22" s="893"/>
    </row>
    <row r="23" spans="2:10">
      <c r="C23" s="741">
        <v>113463.89000000006</v>
      </c>
      <c r="F23" s="893" t="s">
        <v>2737</v>
      </c>
      <c r="G23" s="893"/>
      <c r="H23" s="893"/>
      <c r="I23" s="893"/>
      <c r="J23" s="893"/>
    </row>
    <row r="24" spans="2:10">
      <c r="C24" s="27">
        <f>C23-(SUM(C14:C20))</f>
        <v>3373.9360000000452</v>
      </c>
      <c r="F24" s="893"/>
      <c r="G24" s="893"/>
      <c r="H24" s="893"/>
      <c r="I24" s="893"/>
      <c r="J24" s="893"/>
    </row>
    <row r="25" spans="2:10">
      <c r="F25" s="158" t="s">
        <v>2572</v>
      </c>
      <c r="G25" s="893"/>
      <c r="H25" s="893"/>
      <c r="I25" s="893"/>
      <c r="J25" s="893"/>
    </row>
  </sheetData>
  <pageMargins left="0.7" right="0.7" top="0.78740157499999996" bottom="0.78740157499999996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3:H14"/>
  <sheetViews>
    <sheetView showGridLines="0" workbookViewId="0">
      <selection activeCell="G3" sqref="G3:H3"/>
    </sheetView>
  </sheetViews>
  <sheetFormatPr baseColWidth="10" defaultColWidth="11.42578125" defaultRowHeight="15"/>
  <cols>
    <col min="1" max="1" width="11.42578125" style="1373"/>
    <col min="2" max="2" width="14.7109375" style="1373" customWidth="1"/>
    <col min="3" max="4" width="10.7109375" style="1373" customWidth="1"/>
    <col min="5" max="16384" width="11.42578125" style="1373"/>
  </cols>
  <sheetData>
    <row r="3" spans="2:8" ht="18.75">
      <c r="B3" s="108" t="s">
        <v>1952</v>
      </c>
      <c r="C3" s="10"/>
      <c r="D3" s="10"/>
      <c r="E3" s="10"/>
      <c r="G3" s="1705"/>
      <c r="H3" s="186"/>
    </row>
    <row r="4" spans="2:8">
      <c r="B4" s="10"/>
      <c r="C4" s="10"/>
      <c r="D4" s="10"/>
      <c r="E4" s="10"/>
    </row>
    <row r="5" spans="2:8">
      <c r="B5" s="1253" t="s">
        <v>1953</v>
      </c>
      <c r="C5" s="1254" t="s">
        <v>4</v>
      </c>
      <c r="D5" s="1254" t="s">
        <v>850</v>
      </c>
      <c r="E5" s="10"/>
    </row>
    <row r="6" spans="2:8">
      <c r="B6" s="1382" t="s">
        <v>1897</v>
      </c>
      <c r="C6" s="740">
        <v>119449</v>
      </c>
      <c r="D6" s="1382">
        <v>2017</v>
      </c>
      <c r="E6" s="10"/>
    </row>
    <row r="7" spans="2:8">
      <c r="B7" s="1255" t="s">
        <v>12</v>
      </c>
      <c r="C7" s="701">
        <v>20398</v>
      </c>
      <c r="D7" s="1255">
        <v>2021</v>
      </c>
      <c r="E7" s="10"/>
    </row>
    <row r="8" spans="2:8">
      <c r="B8" s="1701" t="s">
        <v>14</v>
      </c>
      <c r="C8" s="1702">
        <v>4751</v>
      </c>
      <c r="D8" s="1701">
        <v>2010</v>
      </c>
      <c r="E8" s="10"/>
    </row>
    <row r="9" spans="2:8">
      <c r="B9" s="1255" t="s">
        <v>8</v>
      </c>
      <c r="C9" s="701">
        <v>2348</v>
      </c>
      <c r="D9" s="1255">
        <v>2020</v>
      </c>
      <c r="E9" s="10"/>
    </row>
    <row r="10" spans="2:8">
      <c r="B10" s="724" t="s">
        <v>1927</v>
      </c>
      <c r="C10" s="1257">
        <v>1619</v>
      </c>
      <c r="D10" s="724">
        <v>2020</v>
      </c>
      <c r="E10" s="10"/>
    </row>
    <row r="11" spans="2:8">
      <c r="B11" s="1699" t="s">
        <v>49</v>
      </c>
      <c r="C11" s="1700">
        <v>1309</v>
      </c>
      <c r="D11" s="1699">
        <v>2021</v>
      </c>
      <c r="E11" s="10"/>
    </row>
    <row r="12" spans="2:8">
      <c r="B12" s="724" t="s">
        <v>15</v>
      </c>
      <c r="C12" s="1257">
        <v>313</v>
      </c>
      <c r="D12" s="724">
        <v>2021</v>
      </c>
      <c r="E12" s="10"/>
    </row>
    <row r="13" spans="2:8">
      <c r="B13" s="1255" t="s">
        <v>24</v>
      </c>
      <c r="C13" s="1255">
        <v>718</v>
      </c>
      <c r="D13" s="1255">
        <v>2021</v>
      </c>
      <c r="E13" s="10"/>
    </row>
    <row r="14" spans="2:8">
      <c r="B14" s="109" t="s">
        <v>1911</v>
      </c>
      <c r="C14" s="10"/>
      <c r="D14" s="10"/>
      <c r="E14" s="10"/>
    </row>
  </sheetData>
  <pageMargins left="0.7" right="0.7" top="0.78740157499999996" bottom="0.78740157499999996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A1:D43"/>
  <sheetViews>
    <sheetView showGridLines="0" zoomScaleNormal="100" workbookViewId="0">
      <selection activeCell="B29" sqref="B29"/>
    </sheetView>
  </sheetViews>
  <sheetFormatPr baseColWidth="10" defaultColWidth="11.42578125" defaultRowHeight="15"/>
  <cols>
    <col min="1" max="1" width="13.7109375" style="1373" customWidth="1"/>
    <col min="2" max="3" width="12.7109375" style="1373" customWidth="1"/>
    <col min="4" max="4" width="65.7109375" style="1373" customWidth="1"/>
    <col min="5" max="16384" width="11.42578125" style="1373"/>
  </cols>
  <sheetData>
    <row r="1" spans="1:4" ht="20.25">
      <c r="A1" s="1234" t="s">
        <v>1958</v>
      </c>
    </row>
    <row r="2" spans="1:4" ht="11.25" customHeight="1"/>
    <row r="3" spans="1:4">
      <c r="A3" s="1389" t="s">
        <v>2769</v>
      </c>
      <c r="B3" s="1235"/>
      <c r="C3" s="1235"/>
      <c r="D3" s="1391"/>
    </row>
    <row r="4" spans="1:4">
      <c r="A4" s="1389"/>
      <c r="B4" s="1236" t="s">
        <v>1918</v>
      </c>
      <c r="C4" s="1237"/>
      <c r="D4" s="1238" t="s">
        <v>1920</v>
      </c>
    </row>
    <row r="5" spans="1:4">
      <c r="A5" s="1390" t="s">
        <v>18</v>
      </c>
      <c r="B5" s="739">
        <v>132867.82200000001</v>
      </c>
      <c r="C5" s="739">
        <v>0</v>
      </c>
      <c r="D5" s="663" t="s">
        <v>2768</v>
      </c>
    </row>
    <row r="6" spans="1:4">
      <c r="A6" s="1390" t="s">
        <v>17</v>
      </c>
      <c r="B6" s="739">
        <v>67604.191000000006</v>
      </c>
      <c r="C6" s="739">
        <v>0</v>
      </c>
      <c r="D6" s="664" t="s">
        <v>2767</v>
      </c>
    </row>
    <row r="7" spans="1:4">
      <c r="A7" s="1390" t="s">
        <v>43</v>
      </c>
      <c r="B7" s="739">
        <v>52958.076999999997</v>
      </c>
      <c r="C7" s="739">
        <v>0</v>
      </c>
      <c r="D7" s="664" t="s">
        <v>2766</v>
      </c>
    </row>
    <row r="8" spans="1:4">
      <c r="A8" s="1390" t="s">
        <v>47</v>
      </c>
      <c r="B8" s="739">
        <v>24325.567999999999</v>
      </c>
      <c r="C8" s="739">
        <v>0</v>
      </c>
      <c r="D8" s="664" t="s">
        <v>2765</v>
      </c>
    </row>
    <row r="9" spans="1:4">
      <c r="A9" s="1390" t="s">
        <v>22</v>
      </c>
      <c r="B9" s="739">
        <v>23127.063999999998</v>
      </c>
      <c r="C9" s="739">
        <v>0</v>
      </c>
      <c r="D9" s="664" t="s">
        <v>2764</v>
      </c>
    </row>
    <row r="10" spans="1:4">
      <c r="A10" s="1390" t="s">
        <v>1500</v>
      </c>
      <c r="B10" s="739">
        <v>18569.553000000004</v>
      </c>
      <c r="C10" s="739">
        <v>0</v>
      </c>
      <c r="D10" s="664" t="s">
        <v>2763</v>
      </c>
    </row>
    <row r="11" spans="1:4">
      <c r="A11" s="1390" t="s">
        <v>27</v>
      </c>
      <c r="B11" s="739">
        <v>13009.134000000002</v>
      </c>
      <c r="C11" s="739">
        <v>0</v>
      </c>
      <c r="D11" s="664" t="s">
        <v>2762</v>
      </c>
    </row>
    <row r="12" spans="1:4">
      <c r="A12" s="1390" t="s">
        <v>49</v>
      </c>
      <c r="B12" s="739">
        <v>12804.477999999999</v>
      </c>
      <c r="C12" s="739">
        <v>0</v>
      </c>
      <c r="D12" s="664" t="s">
        <v>2761</v>
      </c>
    </row>
    <row r="13" spans="1:4">
      <c r="A13" s="1390" t="s">
        <v>31</v>
      </c>
      <c r="B13" s="739">
        <v>11131.680999999999</v>
      </c>
      <c r="C13" s="739">
        <v>0</v>
      </c>
      <c r="D13" s="664" t="s">
        <v>2760</v>
      </c>
    </row>
    <row r="14" spans="1:4">
      <c r="A14" s="1390" t="s">
        <v>21</v>
      </c>
      <c r="B14" s="739">
        <v>9941.0560000000005</v>
      </c>
      <c r="C14" s="739">
        <v>0</v>
      </c>
      <c r="D14" s="664" t="s">
        <v>2759</v>
      </c>
    </row>
    <row r="15" spans="1:4">
      <c r="A15" s="1390" t="s">
        <v>32</v>
      </c>
      <c r="B15" s="739">
        <v>9569.9779999999992</v>
      </c>
      <c r="C15" s="739">
        <v>0</v>
      </c>
      <c r="D15" s="664" t="s">
        <v>2758</v>
      </c>
    </row>
    <row r="16" spans="1:4">
      <c r="A16" s="1390" t="s">
        <v>14</v>
      </c>
      <c r="B16" s="739">
        <v>8988.0290000000023</v>
      </c>
      <c r="C16" s="739">
        <v>0</v>
      </c>
      <c r="D16" s="664" t="s">
        <v>2757</v>
      </c>
    </row>
    <row r="17" spans="1:4">
      <c r="A17" s="1390" t="s">
        <v>9</v>
      </c>
      <c r="B17" s="739">
        <v>8100.9589999999989</v>
      </c>
      <c r="C17" s="739">
        <v>0</v>
      </c>
      <c r="D17" s="664" t="s">
        <v>2756</v>
      </c>
    </row>
    <row r="18" spans="1:4">
      <c r="A18" s="1390" t="s">
        <v>15</v>
      </c>
      <c r="B18" s="739">
        <v>7930.2209999999995</v>
      </c>
      <c r="C18" s="739">
        <v>0</v>
      </c>
      <c r="D18" s="664" t="s">
        <v>2755</v>
      </c>
    </row>
    <row r="19" spans="1:4">
      <c r="A19" s="1390" t="s">
        <v>20</v>
      </c>
      <c r="B19" s="739">
        <v>7686.7179999999998</v>
      </c>
      <c r="C19" s="739">
        <v>0</v>
      </c>
      <c r="D19" s="664" t="s">
        <v>2754</v>
      </c>
    </row>
    <row r="20" spans="1:4">
      <c r="A20" s="1382" t="s">
        <v>150</v>
      </c>
      <c r="B20" s="740">
        <v>29879.936000000162</v>
      </c>
      <c r="C20" s="740">
        <v>0</v>
      </c>
      <c r="D20" s="1383"/>
    </row>
    <row r="21" spans="1:4">
      <c r="A21" s="657" t="s">
        <v>4</v>
      </c>
      <c r="B21" s="741">
        <v>438494.4650000002</v>
      </c>
      <c r="C21" s="1252">
        <v>0</v>
      </c>
      <c r="D21" s="1374"/>
    </row>
    <row r="22" spans="1:4">
      <c r="A22" s="10"/>
      <c r="B22" s="1239"/>
      <c r="C22" s="1239"/>
      <c r="D22" s="10"/>
    </row>
    <row r="23" spans="1:4">
      <c r="A23" s="1389" t="s">
        <v>2753</v>
      </c>
      <c r="B23" s="1240"/>
      <c r="C23" s="1240"/>
      <c r="D23" s="1391"/>
    </row>
    <row r="24" spans="1:4">
      <c r="A24" s="1389"/>
      <c r="B24" s="1241" t="s">
        <v>1918</v>
      </c>
      <c r="C24" s="1241"/>
      <c r="D24" s="1238" t="s">
        <v>1923</v>
      </c>
    </row>
    <row r="25" spans="1:4">
      <c r="A25" s="1390" t="s">
        <v>18</v>
      </c>
      <c r="B25" s="739">
        <v>248191.891</v>
      </c>
      <c r="C25" s="739">
        <v>0</v>
      </c>
      <c r="D25" s="663" t="s">
        <v>2752</v>
      </c>
    </row>
    <row r="26" spans="1:4">
      <c r="A26" s="1390" t="s">
        <v>15</v>
      </c>
      <c r="B26" s="739">
        <v>68480.041999999987</v>
      </c>
      <c r="C26" s="739">
        <v>0</v>
      </c>
      <c r="D26" s="664" t="s">
        <v>2751</v>
      </c>
    </row>
    <row r="27" spans="1:4">
      <c r="A27" s="1390" t="s">
        <v>14</v>
      </c>
      <c r="B27" s="739">
        <v>23809.867000000006</v>
      </c>
      <c r="C27" s="739">
        <v>0</v>
      </c>
      <c r="D27" s="664" t="s">
        <v>2750</v>
      </c>
    </row>
    <row r="28" spans="1:4">
      <c r="A28" s="1390" t="s">
        <v>9</v>
      </c>
      <c r="B28" s="739">
        <v>13872.264999999999</v>
      </c>
      <c r="C28" s="739">
        <v>0</v>
      </c>
      <c r="D28" s="664" t="s">
        <v>2749</v>
      </c>
    </row>
    <row r="29" spans="1:4">
      <c r="A29" s="1390" t="s">
        <v>17</v>
      </c>
      <c r="B29" s="739">
        <v>13766.598999999998</v>
      </c>
      <c r="C29" s="739">
        <v>0</v>
      </c>
      <c r="D29" s="664" t="s">
        <v>2748</v>
      </c>
    </row>
    <row r="30" spans="1:4">
      <c r="A30" s="1390" t="s">
        <v>20</v>
      </c>
      <c r="B30" s="739">
        <v>11514.436999999998</v>
      </c>
      <c r="C30" s="739">
        <v>0</v>
      </c>
      <c r="D30" s="664" t="s">
        <v>2747</v>
      </c>
    </row>
    <row r="31" spans="1:4">
      <c r="A31" s="1390" t="s">
        <v>8</v>
      </c>
      <c r="B31" s="739">
        <v>9727.507999999998</v>
      </c>
      <c r="C31" s="739">
        <v>0</v>
      </c>
      <c r="D31" s="664" t="s">
        <v>2746</v>
      </c>
    </row>
    <row r="32" spans="1:4">
      <c r="A32" s="1390" t="s">
        <v>1229</v>
      </c>
      <c r="B32" s="739">
        <v>9260.3339999999989</v>
      </c>
      <c r="C32" s="739">
        <v>0</v>
      </c>
      <c r="D32" s="664" t="s">
        <v>2745</v>
      </c>
    </row>
    <row r="33" spans="1:4">
      <c r="A33" s="1390" t="s">
        <v>22</v>
      </c>
      <c r="B33" s="739">
        <v>6241.5769999999966</v>
      </c>
      <c r="C33" s="739">
        <v>0</v>
      </c>
      <c r="D33" s="664" t="s">
        <v>2744</v>
      </c>
    </row>
    <row r="34" spans="1:4">
      <c r="A34" s="1390" t="s">
        <v>23</v>
      </c>
      <c r="B34" s="739">
        <v>5690.5730000000003</v>
      </c>
      <c r="C34" s="739">
        <v>0</v>
      </c>
      <c r="D34" s="664" t="s">
        <v>2743</v>
      </c>
    </row>
    <row r="35" spans="1:4">
      <c r="A35" s="1390" t="s">
        <v>12</v>
      </c>
      <c r="B35" s="739">
        <v>5300.3499999999976</v>
      </c>
      <c r="C35" s="739">
        <v>0</v>
      </c>
      <c r="D35" s="664" t="s">
        <v>2742</v>
      </c>
    </row>
    <row r="36" spans="1:4">
      <c r="A36" s="1390" t="s">
        <v>16</v>
      </c>
      <c r="B36" s="739">
        <v>3039.2939999999999</v>
      </c>
      <c r="C36" s="739">
        <v>0</v>
      </c>
      <c r="D36" s="664" t="s">
        <v>2741</v>
      </c>
    </row>
    <row r="37" spans="1:4">
      <c r="A37" s="1390" t="s">
        <v>13</v>
      </c>
      <c r="B37" s="739">
        <v>2917.0859999999998</v>
      </c>
      <c r="C37" s="739">
        <v>0</v>
      </c>
      <c r="D37" s="664" t="s">
        <v>2740</v>
      </c>
    </row>
    <row r="38" spans="1:4">
      <c r="A38" s="1390" t="s">
        <v>845</v>
      </c>
      <c r="B38" s="739">
        <v>2906.5179999999996</v>
      </c>
      <c r="C38" s="739">
        <v>0</v>
      </c>
      <c r="D38" s="664" t="s">
        <v>2739</v>
      </c>
    </row>
    <row r="39" spans="1:4">
      <c r="A39" s="1390" t="s">
        <v>890</v>
      </c>
      <c r="B39" s="739">
        <v>2340.5759999999996</v>
      </c>
      <c r="C39" s="739">
        <v>0</v>
      </c>
      <c r="D39" s="664" t="s">
        <v>2738</v>
      </c>
    </row>
    <row r="40" spans="1:4">
      <c r="A40" s="1382" t="s">
        <v>150</v>
      </c>
      <c r="B40" s="740">
        <v>11435.548000000359</v>
      </c>
      <c r="C40" s="740">
        <v>0</v>
      </c>
      <c r="D40" s="1383"/>
    </row>
    <row r="41" spans="1:4">
      <c r="A41" s="657" t="s">
        <v>4</v>
      </c>
      <c r="B41" s="741">
        <v>438494.4650000002</v>
      </c>
      <c r="C41" s="1252">
        <v>0</v>
      </c>
      <c r="D41" s="1374"/>
    </row>
    <row r="42" spans="1:4">
      <c r="A42" s="109" t="s">
        <v>2539</v>
      </c>
    </row>
    <row r="43" spans="1:4">
      <c r="A43" s="100" t="s">
        <v>1959</v>
      </c>
    </row>
  </sheetData>
  <pageMargins left="0.7" right="0.7" top="0.78740157499999996" bottom="0.78740157499999996" header="0.3" footer="0.3"/>
  <pageSetup paperSize="9" orientation="portrait" verticalDpi="3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3:K26"/>
  <sheetViews>
    <sheetView showGridLines="0" zoomScaleNormal="100" workbookViewId="0">
      <selection activeCell="B29" sqref="B29"/>
    </sheetView>
  </sheetViews>
  <sheetFormatPr baseColWidth="10" defaultColWidth="11.42578125" defaultRowHeight="15"/>
  <cols>
    <col min="1" max="16384" width="11.42578125" style="1373"/>
  </cols>
  <sheetData>
    <row r="3" spans="2:4">
      <c r="D3" s="184"/>
    </row>
    <row r="4" spans="2:4">
      <c r="D4" s="184"/>
    </row>
    <row r="5" spans="2:4">
      <c r="D5" s="184"/>
    </row>
    <row r="6" spans="2:4">
      <c r="D6" s="184"/>
    </row>
    <row r="7" spans="2:4">
      <c r="D7" s="184"/>
    </row>
    <row r="8" spans="2:4">
      <c r="D8" s="184"/>
    </row>
    <row r="9" spans="2:4">
      <c r="D9" s="184"/>
    </row>
    <row r="10" spans="2:4">
      <c r="D10" s="184"/>
    </row>
    <row r="11" spans="2:4">
      <c r="D11" s="184"/>
    </row>
    <row r="12" spans="2:4">
      <c r="D12" s="184"/>
    </row>
    <row r="13" spans="2:4">
      <c r="B13" s="1390"/>
      <c r="C13" s="739"/>
    </row>
    <row r="14" spans="2:4">
      <c r="B14" s="1390" t="s">
        <v>18</v>
      </c>
      <c r="C14" s="739">
        <v>132867.82200000001</v>
      </c>
    </row>
    <row r="15" spans="2:4">
      <c r="B15" s="1390" t="s">
        <v>17</v>
      </c>
      <c r="C15" s="739">
        <v>67604.191000000006</v>
      </c>
    </row>
    <row r="16" spans="2:4">
      <c r="B16" s="1390" t="s">
        <v>43</v>
      </c>
      <c r="C16" s="739">
        <v>52958.076999999997</v>
      </c>
    </row>
    <row r="17" spans="2:11">
      <c r="B17" s="1390" t="s">
        <v>47</v>
      </c>
      <c r="C17" s="739">
        <v>24325.567999999999</v>
      </c>
    </row>
    <row r="18" spans="2:11">
      <c r="B18" s="1390" t="s">
        <v>22</v>
      </c>
      <c r="C18" s="739">
        <v>23127.063999999998</v>
      </c>
    </row>
    <row r="19" spans="2:11">
      <c r="B19" s="1390" t="s">
        <v>1500</v>
      </c>
      <c r="C19" s="739">
        <v>18569.553000000004</v>
      </c>
    </row>
    <row r="20" spans="2:11">
      <c r="B20" s="1390" t="s">
        <v>27</v>
      </c>
      <c r="C20" s="739">
        <v>13009.134000000002</v>
      </c>
    </row>
    <row r="21" spans="2:11">
      <c r="B21" s="1390" t="s">
        <v>49</v>
      </c>
      <c r="C21" s="739">
        <v>12804.477999999999</v>
      </c>
    </row>
    <row r="22" spans="2:11">
      <c r="B22" s="1244" t="s">
        <v>150</v>
      </c>
      <c r="C22" s="184">
        <v>93228.578000000096</v>
      </c>
      <c r="G22" s="1373" t="s">
        <v>683</v>
      </c>
    </row>
    <row r="23" spans="2:11">
      <c r="B23" s="1244"/>
      <c r="C23" s="1261">
        <v>438494.4650000002</v>
      </c>
      <c r="G23" s="893" t="s">
        <v>2770</v>
      </c>
      <c r="H23" s="893"/>
      <c r="I23" s="893"/>
      <c r="J23" s="893"/>
      <c r="K23" s="893"/>
    </row>
    <row r="24" spans="2:11">
      <c r="C24" s="27">
        <f>C23-(SUM(C14:C21))</f>
        <v>93228.578000000096</v>
      </c>
      <c r="G24" s="893"/>
      <c r="H24" s="893"/>
      <c r="I24" s="893"/>
      <c r="J24" s="893"/>
      <c r="K24" s="893"/>
    </row>
    <row r="25" spans="2:11">
      <c r="C25" s="184"/>
      <c r="G25" s="158" t="s">
        <v>2572</v>
      </c>
      <c r="H25" s="893"/>
      <c r="I25" s="893"/>
      <c r="J25" s="893"/>
      <c r="K25" s="893"/>
    </row>
    <row r="26" spans="2:11">
      <c r="C26" s="184"/>
    </row>
  </sheetData>
  <pageMargins left="0.7" right="0.7" top="0.78740157499999996" bottom="0.78740157499999996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3:H13"/>
  <sheetViews>
    <sheetView showGridLines="0" workbookViewId="0">
      <selection activeCell="G3" sqref="G3:H3"/>
    </sheetView>
  </sheetViews>
  <sheetFormatPr baseColWidth="10" defaultColWidth="11.42578125" defaultRowHeight="15"/>
  <cols>
    <col min="1" max="1" width="11.42578125" style="1373"/>
    <col min="2" max="2" width="14.7109375" style="1373" customWidth="1"/>
    <col min="3" max="4" width="10.7109375" style="1373" customWidth="1"/>
    <col min="5" max="16384" width="11.42578125" style="1373"/>
  </cols>
  <sheetData>
    <row r="3" spans="2:8" ht="18.75">
      <c r="G3" s="1705"/>
      <c r="H3" s="186"/>
    </row>
    <row r="5" spans="2:8" ht="15.75">
      <c r="B5" s="108" t="s">
        <v>1957</v>
      </c>
      <c r="C5" s="10"/>
      <c r="D5" s="10"/>
      <c r="E5" s="10"/>
      <c r="F5" s="10"/>
    </row>
    <row r="6" spans="2:8">
      <c r="B6" s="10"/>
      <c r="C6" s="10"/>
      <c r="D6" s="10"/>
      <c r="E6" s="10"/>
      <c r="F6" s="10"/>
    </row>
    <row r="7" spans="2:8" ht="28.5" customHeight="1">
      <c r="B7" s="1253" t="s">
        <v>1953</v>
      </c>
      <c r="C7" s="1259" t="s">
        <v>4</v>
      </c>
      <c r="D7" s="1259" t="s">
        <v>850</v>
      </c>
      <c r="E7" s="10"/>
      <c r="F7" s="10"/>
    </row>
    <row r="8" spans="2:8">
      <c r="B8" s="1079" t="s">
        <v>1926</v>
      </c>
      <c r="C8" s="1251">
        <v>8557</v>
      </c>
      <c r="D8" s="1079">
        <v>2020</v>
      </c>
      <c r="E8" s="10"/>
      <c r="F8" s="10"/>
    </row>
    <row r="9" spans="2:8">
      <c r="B9" s="1079" t="s">
        <v>17</v>
      </c>
      <c r="C9" s="1251">
        <v>3082</v>
      </c>
      <c r="D9" s="1079">
        <v>2007</v>
      </c>
      <c r="E9" s="10"/>
      <c r="F9" s="10"/>
    </row>
    <row r="10" spans="2:8">
      <c r="B10" s="1079" t="s">
        <v>38</v>
      </c>
      <c r="C10" s="1079">
        <v>609</v>
      </c>
      <c r="D10" s="1079">
        <v>2019</v>
      </c>
      <c r="E10" s="10"/>
      <c r="F10" s="10"/>
    </row>
    <row r="11" spans="2:8">
      <c r="B11" s="1079" t="s">
        <v>16</v>
      </c>
      <c r="C11" s="1251">
        <v>193</v>
      </c>
      <c r="D11" s="1079">
        <v>2010</v>
      </c>
      <c r="E11" s="10"/>
      <c r="F11" s="10"/>
    </row>
    <row r="12" spans="2:8">
      <c r="B12" s="109" t="s">
        <v>1911</v>
      </c>
      <c r="C12" s="109"/>
      <c r="D12" s="109"/>
      <c r="E12" s="10"/>
      <c r="F12" s="10"/>
    </row>
    <row r="13" spans="2:8">
      <c r="B13" s="1260"/>
      <c r="C13" s="109"/>
      <c r="D13" s="109"/>
      <c r="E13" s="10"/>
      <c r="F13" s="10"/>
    </row>
  </sheetData>
  <pageMargins left="0.7" right="0.7" top="0.78740157499999996" bottom="0.78740157499999996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A1:D44"/>
  <sheetViews>
    <sheetView showGridLines="0" zoomScaleNormal="100" workbookViewId="0">
      <selection activeCell="B29" sqref="B29"/>
    </sheetView>
  </sheetViews>
  <sheetFormatPr baseColWidth="10" defaultColWidth="11.42578125" defaultRowHeight="15"/>
  <cols>
    <col min="1" max="1" width="13.7109375" style="1373" customWidth="1"/>
    <col min="2" max="3" width="12.7109375" style="1373" customWidth="1"/>
    <col min="4" max="4" width="65.7109375" style="1373" customWidth="1"/>
    <col min="5" max="16384" width="11.42578125" style="1373"/>
  </cols>
  <sheetData>
    <row r="1" spans="1:4" ht="20.25">
      <c r="A1" s="1234" t="s">
        <v>1971</v>
      </c>
    </row>
    <row r="4" spans="1:4">
      <c r="A4" s="1389" t="s">
        <v>2802</v>
      </c>
      <c r="B4" s="1235"/>
      <c r="C4" s="1235"/>
      <c r="D4" s="1391"/>
    </row>
    <row r="5" spans="1:4">
      <c r="A5" s="1389"/>
      <c r="B5" s="1236" t="s">
        <v>1918</v>
      </c>
      <c r="C5" s="1237" t="s">
        <v>1919</v>
      </c>
      <c r="D5" s="1238" t="s">
        <v>1920</v>
      </c>
    </row>
    <row r="6" spans="1:4">
      <c r="A6" s="1390" t="s">
        <v>18</v>
      </c>
      <c r="B6" s="739">
        <v>769915.11</v>
      </c>
      <c r="C6" s="739">
        <v>659499.09199999983</v>
      </c>
      <c r="D6" s="663" t="s">
        <v>2801</v>
      </c>
    </row>
    <row r="7" spans="1:4">
      <c r="A7" s="1390" t="s">
        <v>12</v>
      </c>
      <c r="B7" s="739">
        <v>78543.072</v>
      </c>
      <c r="C7" s="739">
        <v>60945.507999999994</v>
      </c>
      <c r="D7" s="664" t="s">
        <v>2800</v>
      </c>
    </row>
    <row r="8" spans="1:4">
      <c r="A8" s="1390" t="s">
        <v>15</v>
      </c>
      <c r="B8" s="739">
        <v>75821.78</v>
      </c>
      <c r="C8" s="739">
        <v>29109.138999999999</v>
      </c>
      <c r="D8" s="664" t="s">
        <v>2799</v>
      </c>
    </row>
    <row r="9" spans="1:4">
      <c r="A9" s="1390" t="s">
        <v>9</v>
      </c>
      <c r="B9" s="739">
        <v>52281.917000000001</v>
      </c>
      <c r="C9" s="739">
        <v>14566.06</v>
      </c>
      <c r="D9" s="664" t="s">
        <v>2798</v>
      </c>
    </row>
    <row r="10" spans="1:4">
      <c r="A10" s="1390" t="s">
        <v>17</v>
      </c>
      <c r="B10" s="739">
        <v>30697.146999999994</v>
      </c>
      <c r="C10" s="739">
        <v>5410.5079999999989</v>
      </c>
      <c r="D10" s="664" t="s">
        <v>2797</v>
      </c>
    </row>
    <row r="11" spans="1:4">
      <c r="A11" s="1390" t="s">
        <v>22</v>
      </c>
      <c r="B11" s="739">
        <v>28463.881000000001</v>
      </c>
      <c r="C11" s="739">
        <v>4409.6680000000006</v>
      </c>
      <c r="D11" s="664" t="s">
        <v>2796</v>
      </c>
    </row>
    <row r="12" spans="1:4">
      <c r="A12" s="1390" t="s">
        <v>20</v>
      </c>
      <c r="B12" s="739">
        <v>4919.9829999999993</v>
      </c>
      <c r="C12" s="739">
        <v>3398.1379999999999</v>
      </c>
      <c r="D12" s="664" t="s">
        <v>2795</v>
      </c>
    </row>
    <row r="13" spans="1:4">
      <c r="A13" s="1390" t="s">
        <v>1229</v>
      </c>
      <c r="B13" s="739">
        <v>2566.1110000000003</v>
      </c>
      <c r="C13" s="739">
        <v>1623.423</v>
      </c>
      <c r="D13" s="664" t="s">
        <v>2794</v>
      </c>
    </row>
    <row r="14" spans="1:4">
      <c r="A14" s="1390" t="s">
        <v>21</v>
      </c>
      <c r="B14" s="739">
        <v>2517.7080000000001</v>
      </c>
      <c r="C14" s="739">
        <v>1253.7450000000001</v>
      </c>
      <c r="D14" s="664" t="s">
        <v>2793</v>
      </c>
    </row>
    <row r="15" spans="1:4">
      <c r="A15" s="1390" t="s">
        <v>28</v>
      </c>
      <c r="B15" s="739">
        <v>1724.7609999999997</v>
      </c>
      <c r="C15" s="739">
        <v>962.23699999999997</v>
      </c>
      <c r="D15" s="664" t="s">
        <v>2792</v>
      </c>
    </row>
    <row r="16" spans="1:4">
      <c r="A16" s="1390" t="s">
        <v>23</v>
      </c>
      <c r="B16" s="739">
        <v>1554.8029999999999</v>
      </c>
      <c r="C16" s="739">
        <v>2125.3460000000005</v>
      </c>
      <c r="D16" s="664" t="s">
        <v>2791</v>
      </c>
    </row>
    <row r="17" spans="1:4">
      <c r="A17" s="1390" t="s">
        <v>1669</v>
      </c>
      <c r="B17" s="739">
        <v>1550.7639999999999</v>
      </c>
      <c r="C17" s="739">
        <v>1222.3219999999999</v>
      </c>
      <c r="D17" s="664" t="s">
        <v>2790</v>
      </c>
    </row>
    <row r="18" spans="1:4">
      <c r="A18" s="1390" t="s">
        <v>14</v>
      </c>
      <c r="B18" s="739">
        <v>1538.787</v>
      </c>
      <c r="C18" s="739">
        <v>618.7109999999999</v>
      </c>
      <c r="D18" s="664" t="s">
        <v>2789</v>
      </c>
    </row>
    <row r="19" spans="1:4">
      <c r="A19" s="1390" t="s">
        <v>8</v>
      </c>
      <c r="B19" s="739">
        <v>1112.037</v>
      </c>
      <c r="C19" s="739">
        <v>1103.4180000000001</v>
      </c>
      <c r="D19" s="664" t="s">
        <v>2788</v>
      </c>
    </row>
    <row r="20" spans="1:4">
      <c r="A20" s="1390" t="s">
        <v>1944</v>
      </c>
      <c r="B20" s="739">
        <v>1034.973</v>
      </c>
      <c r="C20" s="739">
        <v>779.69500000000005</v>
      </c>
      <c r="D20" s="664" t="s">
        <v>2787</v>
      </c>
    </row>
    <row r="21" spans="1:4">
      <c r="A21" s="1382" t="s">
        <v>150</v>
      </c>
      <c r="B21" s="740">
        <v>4452.1289999997243</v>
      </c>
      <c r="C21" s="740">
        <v>1638.1920000006212</v>
      </c>
      <c r="D21" s="1383"/>
    </row>
    <row r="22" spans="1:4">
      <c r="A22" s="657" t="s">
        <v>4</v>
      </c>
      <c r="B22" s="741">
        <v>1058694.963</v>
      </c>
      <c r="C22" s="741">
        <v>612994.22500000021</v>
      </c>
      <c r="D22" s="1374"/>
    </row>
    <row r="23" spans="1:4">
      <c r="A23" s="10"/>
      <c r="B23" s="1239"/>
      <c r="C23" s="1239"/>
      <c r="D23" s="10"/>
    </row>
    <row r="24" spans="1:4">
      <c r="A24" s="1389" t="s">
        <v>2786</v>
      </c>
      <c r="B24" s="1240"/>
      <c r="C24" s="1240"/>
      <c r="D24" s="1391"/>
    </row>
    <row r="25" spans="1:4">
      <c r="A25" s="1389"/>
      <c r="B25" s="1241" t="s">
        <v>1918</v>
      </c>
      <c r="C25" s="1241" t="s">
        <v>1919</v>
      </c>
      <c r="D25" s="1238" t="s">
        <v>1923</v>
      </c>
    </row>
    <row r="26" spans="1:4">
      <c r="A26" s="1390" t="s">
        <v>15</v>
      </c>
      <c r="B26" s="739">
        <v>366662.42499999993</v>
      </c>
      <c r="C26" s="739">
        <v>215366.06199999998</v>
      </c>
      <c r="D26" s="663" t="s">
        <v>2785</v>
      </c>
    </row>
    <row r="27" spans="1:4">
      <c r="A27" s="1390" t="s">
        <v>14</v>
      </c>
      <c r="B27" s="739">
        <v>165275.58899999998</v>
      </c>
      <c r="C27" s="739">
        <v>65878.618999999977</v>
      </c>
      <c r="D27" s="664" t="s">
        <v>2784</v>
      </c>
    </row>
    <row r="28" spans="1:4">
      <c r="A28" s="1390" t="s">
        <v>17</v>
      </c>
      <c r="B28" s="739">
        <v>72597.625000000015</v>
      </c>
      <c r="C28" s="739">
        <v>22759.360999999997</v>
      </c>
      <c r="D28" s="664" t="s">
        <v>2783</v>
      </c>
    </row>
    <row r="29" spans="1:4">
      <c r="A29" s="1390" t="s">
        <v>20</v>
      </c>
      <c r="B29" s="739">
        <v>61253.73000000001</v>
      </c>
      <c r="C29" s="739">
        <v>41407.765000000014</v>
      </c>
      <c r="D29" s="664" t="s">
        <v>2782</v>
      </c>
    </row>
    <row r="30" spans="1:4">
      <c r="A30" s="1390" t="s">
        <v>18</v>
      </c>
      <c r="B30" s="739">
        <v>60566.635000000009</v>
      </c>
      <c r="C30" s="739">
        <v>46015.532999999996</v>
      </c>
      <c r="D30" s="664" t="s">
        <v>2781</v>
      </c>
    </row>
    <row r="31" spans="1:4">
      <c r="A31" s="1390" t="s">
        <v>23</v>
      </c>
      <c r="B31" s="739">
        <v>40841.836000000003</v>
      </c>
      <c r="C31" s="739">
        <v>28267.880999999998</v>
      </c>
      <c r="D31" s="664" t="s">
        <v>2780</v>
      </c>
    </row>
    <row r="32" spans="1:4">
      <c r="A32" s="1390" t="s">
        <v>12</v>
      </c>
      <c r="B32" s="739">
        <v>40170.074000000015</v>
      </c>
      <c r="C32" s="739">
        <v>60671.704000000012</v>
      </c>
      <c r="D32" s="664" t="s">
        <v>2779</v>
      </c>
    </row>
    <row r="33" spans="1:4">
      <c r="A33" s="1390" t="s">
        <v>8</v>
      </c>
      <c r="B33" s="739">
        <v>34507.683999999994</v>
      </c>
      <c r="C33" s="739">
        <v>15317.688999999998</v>
      </c>
      <c r="D33" s="664" t="s">
        <v>2778</v>
      </c>
    </row>
    <row r="34" spans="1:4">
      <c r="A34" s="1390" t="s">
        <v>9</v>
      </c>
      <c r="B34" s="739">
        <v>31100.221000000001</v>
      </c>
      <c r="C34" s="739">
        <v>16259.556000000004</v>
      </c>
      <c r="D34" s="664" t="s">
        <v>2777</v>
      </c>
    </row>
    <row r="35" spans="1:4">
      <c r="A35" s="1390" t="s">
        <v>1229</v>
      </c>
      <c r="B35" s="739">
        <v>24909.597000000002</v>
      </c>
      <c r="C35" s="739">
        <v>15982.354999999998</v>
      </c>
      <c r="D35" s="664" t="s">
        <v>2776</v>
      </c>
    </row>
    <row r="36" spans="1:4">
      <c r="A36" s="1390" t="s">
        <v>845</v>
      </c>
      <c r="B36" s="739">
        <v>24745.749</v>
      </c>
      <c r="C36" s="739">
        <v>11597.992</v>
      </c>
      <c r="D36" s="664" t="s">
        <v>2775</v>
      </c>
    </row>
    <row r="37" spans="1:4">
      <c r="A37" s="1390" t="s">
        <v>13</v>
      </c>
      <c r="B37" s="739">
        <v>22107.071000000004</v>
      </c>
      <c r="C37" s="739">
        <v>10786.286</v>
      </c>
      <c r="D37" s="664" t="s">
        <v>2774</v>
      </c>
    </row>
    <row r="38" spans="1:4">
      <c r="A38" s="1390" t="s">
        <v>22</v>
      </c>
      <c r="B38" s="739">
        <v>18551.797999999999</v>
      </c>
      <c r="C38" s="739">
        <v>10686.240000000002</v>
      </c>
      <c r="D38" s="664" t="s">
        <v>2773</v>
      </c>
    </row>
    <row r="39" spans="1:4">
      <c r="A39" s="1390" t="s">
        <v>1669</v>
      </c>
      <c r="B39" s="739">
        <v>16549.392000000003</v>
      </c>
      <c r="C39" s="739">
        <v>9984.2740000000013</v>
      </c>
      <c r="D39" s="664" t="s">
        <v>2772</v>
      </c>
    </row>
    <row r="40" spans="1:4">
      <c r="A40" s="1390" t="s">
        <v>21</v>
      </c>
      <c r="B40" s="739">
        <v>13418.138999999999</v>
      </c>
      <c r="C40" s="739">
        <v>6184.9220000000005</v>
      </c>
      <c r="D40" s="664" t="s">
        <v>2771</v>
      </c>
    </row>
    <row r="41" spans="1:4">
      <c r="A41" s="1382" t="s">
        <v>150</v>
      </c>
      <c r="B41" s="740">
        <v>65437.398000000161</v>
      </c>
      <c r="C41" s="740">
        <v>35827.986000000266</v>
      </c>
      <c r="D41" s="1383"/>
    </row>
    <row r="42" spans="1:4">
      <c r="A42" s="657" t="s">
        <v>4</v>
      </c>
      <c r="B42" s="741">
        <v>1058694.963</v>
      </c>
      <c r="C42" s="741">
        <v>612994.22500000021</v>
      </c>
      <c r="D42" s="1374"/>
    </row>
    <row r="43" spans="1:4">
      <c r="A43" s="109" t="s">
        <v>2539</v>
      </c>
    </row>
    <row r="44" spans="1:4">
      <c r="A44" s="109" t="s">
        <v>1972</v>
      </c>
    </row>
  </sheetData>
  <pageMargins left="0.7" right="0.7" top="0.78740157499999996" bottom="0.78740157499999996" header="0.3" footer="0.3"/>
  <pageSetup paperSize="9"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5:I31"/>
  <sheetViews>
    <sheetView showGridLines="0" zoomScaleNormal="100" workbookViewId="0">
      <selection activeCell="B29" sqref="B29"/>
    </sheetView>
  </sheetViews>
  <sheetFormatPr baseColWidth="10" defaultColWidth="11.42578125" defaultRowHeight="15"/>
  <cols>
    <col min="1" max="16384" width="11.42578125" style="1373"/>
  </cols>
  <sheetData>
    <row r="5" spans="2:4">
      <c r="D5" s="184"/>
    </row>
    <row r="6" spans="2:4">
      <c r="D6" s="184"/>
    </row>
    <row r="7" spans="2:4">
      <c r="D7" s="184"/>
    </row>
    <row r="8" spans="2:4">
      <c r="D8" s="184"/>
    </row>
    <row r="9" spans="2:4">
      <c r="D9" s="184"/>
    </row>
    <row r="10" spans="2:4">
      <c r="D10" s="184"/>
    </row>
    <row r="11" spans="2:4">
      <c r="D11" s="184"/>
    </row>
    <row r="13" spans="2:4">
      <c r="C13" s="1233"/>
    </row>
    <row r="16" spans="2:4">
      <c r="B16" s="1390" t="s">
        <v>18</v>
      </c>
      <c r="C16" s="739">
        <v>769915.11</v>
      </c>
    </row>
    <row r="17" spans="2:9">
      <c r="B17" s="1390" t="s">
        <v>12</v>
      </c>
      <c r="C17" s="739">
        <v>78543.072</v>
      </c>
    </row>
    <row r="18" spans="2:9">
      <c r="B18" s="1390" t="s">
        <v>15</v>
      </c>
      <c r="C18" s="739">
        <v>75821.78</v>
      </c>
    </row>
    <row r="19" spans="2:9">
      <c r="B19" s="1390" t="s">
        <v>9</v>
      </c>
      <c r="C19" s="739">
        <v>52281.917000000001</v>
      </c>
    </row>
    <row r="20" spans="2:9">
      <c r="B20" s="1390" t="s">
        <v>17</v>
      </c>
      <c r="C20" s="739">
        <v>30697.146999999994</v>
      </c>
    </row>
    <row r="21" spans="2:9">
      <c r="B21" s="1390" t="s">
        <v>22</v>
      </c>
      <c r="C21" s="739">
        <v>28463.881000000001</v>
      </c>
    </row>
    <row r="22" spans="2:9">
      <c r="B22" s="1390" t="s">
        <v>150</v>
      </c>
      <c r="C22" s="739">
        <v>22972.055999999866</v>
      </c>
    </row>
    <row r="23" spans="2:9">
      <c r="B23" s="1390"/>
      <c r="C23" s="741">
        <v>1058694.963</v>
      </c>
    </row>
    <row r="24" spans="2:9">
      <c r="B24" s="1244"/>
      <c r="C24" s="184">
        <f>C23-(SUM(C16:C21))</f>
        <v>22972.055999999866</v>
      </c>
    </row>
    <row r="26" spans="2:9">
      <c r="C26" s="184"/>
    </row>
    <row r="28" spans="2:9">
      <c r="C28" s="416"/>
      <c r="E28" s="1373" t="s">
        <v>1966</v>
      </c>
    </row>
    <row r="29" spans="2:9">
      <c r="E29" s="893" t="s">
        <v>2803</v>
      </c>
      <c r="F29" s="893"/>
      <c r="G29" s="893"/>
      <c r="H29" s="893"/>
      <c r="I29" s="893"/>
    </row>
    <row r="30" spans="2:9">
      <c r="C30" s="416"/>
      <c r="E30" s="893"/>
      <c r="F30" s="893"/>
      <c r="G30" s="893"/>
      <c r="H30" s="893"/>
      <c r="I30" s="893"/>
    </row>
    <row r="31" spans="2:9">
      <c r="E31" s="158" t="s">
        <v>2572</v>
      </c>
      <c r="F31" s="893"/>
      <c r="G31" s="893"/>
      <c r="H31" s="893"/>
      <c r="I31" s="893"/>
    </row>
  </sheetData>
  <pageMargins left="0.7" right="0.7" top="0.78740157499999996" bottom="0.78740157499999996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A2:J13"/>
  <sheetViews>
    <sheetView showGridLines="0" workbookViewId="0">
      <selection activeCell="H3" sqref="H3:I3"/>
    </sheetView>
  </sheetViews>
  <sheetFormatPr baseColWidth="10" defaultColWidth="11.42578125" defaultRowHeight="15"/>
  <cols>
    <col min="1" max="1" width="11.42578125" style="1373"/>
    <col min="2" max="2" width="16.42578125" style="1373" customWidth="1"/>
    <col min="3" max="16384" width="11.42578125" style="1373"/>
  </cols>
  <sheetData>
    <row r="2" spans="1:10" ht="15.75">
      <c r="B2" s="108" t="s">
        <v>1960</v>
      </c>
    </row>
    <row r="3" spans="1:10" ht="18.75">
      <c r="H3" s="1705"/>
      <c r="I3" s="186"/>
    </row>
    <row r="4" spans="1:10" ht="30">
      <c r="B4" s="1220" t="s">
        <v>1903</v>
      </c>
      <c r="C4" s="1221" t="s">
        <v>1904</v>
      </c>
      <c r="D4" s="1262" t="s">
        <v>86</v>
      </c>
      <c r="E4" s="1262" t="s">
        <v>1905</v>
      </c>
      <c r="F4" s="1263" t="s">
        <v>850</v>
      </c>
    </row>
    <row r="5" spans="1:10">
      <c r="B5" s="186" t="s">
        <v>1834</v>
      </c>
      <c r="C5" s="1704">
        <v>1549</v>
      </c>
      <c r="D5" s="186"/>
      <c r="E5" s="186"/>
      <c r="F5" s="186">
        <v>2019</v>
      </c>
    </row>
    <row r="6" spans="1:10">
      <c r="B6" s="1264" t="s">
        <v>1961</v>
      </c>
      <c r="C6" s="1265">
        <v>1353</v>
      </c>
      <c r="D6" s="1264"/>
      <c r="E6" s="1264"/>
      <c r="F6" s="1264">
        <v>2017</v>
      </c>
    </row>
    <row r="7" spans="1:10" ht="17.25">
      <c r="B7" s="186" t="s">
        <v>1962</v>
      </c>
      <c r="C7" s="1704">
        <v>960</v>
      </c>
      <c r="D7" s="186"/>
      <c r="E7" s="186">
        <v>960</v>
      </c>
      <c r="F7" s="186">
        <v>2021</v>
      </c>
      <c r="G7" s="186"/>
      <c r="H7" s="186"/>
      <c r="I7" s="186"/>
      <c r="J7" s="186"/>
    </row>
    <row r="8" spans="1:10">
      <c r="A8" s="186"/>
      <c r="B8" s="1264" t="s">
        <v>1963</v>
      </c>
      <c r="C8" s="1264">
        <f>D8+E8</f>
        <v>555</v>
      </c>
      <c r="D8" s="1264">
        <v>332</v>
      </c>
      <c r="E8" s="1264">
        <v>223</v>
      </c>
      <c r="F8" s="1264">
        <v>2021</v>
      </c>
      <c r="G8" s="186"/>
      <c r="H8" s="186"/>
      <c r="I8" s="186"/>
      <c r="J8" s="186"/>
    </row>
    <row r="9" spans="1:10">
      <c r="B9" s="210" t="s">
        <v>1964</v>
      </c>
      <c r="C9" s="1703">
        <v>730</v>
      </c>
      <c r="D9" s="210"/>
      <c r="E9" s="210"/>
      <c r="F9" s="210">
        <v>2020</v>
      </c>
      <c r="G9" s="186"/>
      <c r="H9" s="186"/>
      <c r="I9" s="186"/>
      <c r="J9" s="186"/>
    </row>
    <row r="10" spans="1:10">
      <c r="B10" s="109" t="s">
        <v>1911</v>
      </c>
      <c r="C10" s="109" t="s">
        <v>1912</v>
      </c>
      <c r="D10" s="109"/>
      <c r="G10" s="186"/>
      <c r="H10" s="186"/>
      <c r="I10" s="186"/>
      <c r="J10" s="186"/>
    </row>
    <row r="11" spans="1:10" ht="17.25">
      <c r="B11" s="109" t="s">
        <v>1965</v>
      </c>
      <c r="G11" s="186"/>
      <c r="H11" s="186"/>
      <c r="I11" s="186"/>
      <c r="J11" s="186"/>
    </row>
    <row r="12" spans="1:10">
      <c r="G12" s="186"/>
      <c r="H12" s="186"/>
      <c r="I12" s="186"/>
      <c r="J12" s="186"/>
    </row>
    <row r="13" spans="1:10">
      <c r="G13" s="186"/>
      <c r="H13" s="186"/>
      <c r="I13" s="186"/>
      <c r="J13" s="186"/>
    </row>
  </sheetData>
  <pageMargins left="0.7" right="0.7" top="0.78740157499999996" bottom="0.78740157499999996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A1:D44"/>
  <sheetViews>
    <sheetView showGridLines="0" zoomScaleNormal="100" workbookViewId="0">
      <selection activeCell="B29" sqref="B29"/>
    </sheetView>
  </sheetViews>
  <sheetFormatPr baseColWidth="10" defaultColWidth="11.42578125" defaultRowHeight="15"/>
  <cols>
    <col min="1" max="1" width="13.7109375" style="1373" customWidth="1"/>
    <col min="2" max="3" width="12.7109375" style="1373" customWidth="1"/>
    <col min="4" max="4" width="65.7109375" style="1373" customWidth="1"/>
    <col min="5" max="16384" width="11.42578125" style="1373"/>
  </cols>
  <sheetData>
    <row r="1" spans="1:4" ht="20.25">
      <c r="A1" s="1234" t="s">
        <v>1967</v>
      </c>
    </row>
    <row r="4" spans="1:4">
      <c r="A4" s="1389" t="s">
        <v>2835</v>
      </c>
      <c r="B4" s="1235"/>
      <c r="C4" s="1235"/>
      <c r="D4" s="1391"/>
    </row>
    <row r="5" spans="1:4">
      <c r="A5" s="1389"/>
      <c r="B5" s="1236" t="s">
        <v>1918</v>
      </c>
      <c r="C5" s="1237" t="s">
        <v>1919</v>
      </c>
      <c r="D5" s="1238" t="s">
        <v>1920</v>
      </c>
    </row>
    <row r="6" spans="1:4">
      <c r="A6" s="1390" t="s">
        <v>18</v>
      </c>
      <c r="B6" s="739">
        <v>682721.9360000001</v>
      </c>
      <c r="C6" s="739">
        <v>659499.09199999983</v>
      </c>
      <c r="D6" s="663" t="s">
        <v>2834</v>
      </c>
    </row>
    <row r="7" spans="1:4">
      <c r="A7" s="1390" t="s">
        <v>15</v>
      </c>
      <c r="B7" s="739">
        <v>122214.893</v>
      </c>
      <c r="C7" s="739">
        <v>60945.507999999994</v>
      </c>
      <c r="D7" s="664" t="s">
        <v>2833</v>
      </c>
    </row>
    <row r="8" spans="1:4">
      <c r="A8" s="1390" t="s">
        <v>9</v>
      </c>
      <c r="B8" s="739">
        <v>101284.68799999998</v>
      </c>
      <c r="C8" s="739">
        <v>29109.138999999999</v>
      </c>
      <c r="D8" s="664" t="s">
        <v>2832</v>
      </c>
    </row>
    <row r="9" spans="1:4">
      <c r="A9" s="1390" t="s">
        <v>12</v>
      </c>
      <c r="B9" s="739">
        <v>74688.108999999997</v>
      </c>
      <c r="C9" s="739">
        <v>14566.06</v>
      </c>
      <c r="D9" s="664" t="s">
        <v>2831</v>
      </c>
    </row>
    <row r="10" spans="1:4">
      <c r="A10" s="1390" t="s">
        <v>17</v>
      </c>
      <c r="B10" s="739">
        <v>58097.398999999998</v>
      </c>
      <c r="C10" s="739">
        <v>5410.5079999999989</v>
      </c>
      <c r="D10" s="664" t="s">
        <v>2830</v>
      </c>
    </row>
    <row r="11" spans="1:4">
      <c r="A11" s="1390" t="s">
        <v>22</v>
      </c>
      <c r="B11" s="739">
        <v>45791.942000000003</v>
      </c>
      <c r="C11" s="739">
        <v>4409.6680000000006</v>
      </c>
      <c r="D11" s="664" t="s">
        <v>2829</v>
      </c>
    </row>
    <row r="12" spans="1:4">
      <c r="A12" s="1390" t="s">
        <v>35</v>
      </c>
      <c r="B12" s="739">
        <v>27367.17</v>
      </c>
      <c r="C12" s="739">
        <v>3398.1379999999999</v>
      </c>
      <c r="D12" s="664" t="s">
        <v>2828</v>
      </c>
    </row>
    <row r="13" spans="1:4">
      <c r="A13" s="1390" t="s">
        <v>21</v>
      </c>
      <c r="B13" s="739">
        <v>13082.879000000003</v>
      </c>
      <c r="C13" s="739">
        <v>1623.423</v>
      </c>
      <c r="D13" s="664" t="s">
        <v>2827</v>
      </c>
    </row>
    <row r="14" spans="1:4">
      <c r="A14" s="1390" t="s">
        <v>47</v>
      </c>
      <c r="B14" s="739">
        <v>12626.715000000002</v>
      </c>
      <c r="C14" s="739">
        <v>1253.7450000000001</v>
      </c>
      <c r="D14" s="664" t="s">
        <v>2826</v>
      </c>
    </row>
    <row r="15" spans="1:4">
      <c r="A15" s="1390" t="s">
        <v>1500</v>
      </c>
      <c r="B15" s="739">
        <v>7915.0009999999993</v>
      </c>
      <c r="C15" s="739">
        <v>962.23699999999997</v>
      </c>
      <c r="D15" s="664" t="s">
        <v>2825</v>
      </c>
    </row>
    <row r="16" spans="1:4">
      <c r="A16" s="1390" t="s">
        <v>14</v>
      </c>
      <c r="B16" s="739">
        <v>6020.3399999999992</v>
      </c>
      <c r="C16" s="739">
        <v>2125.3460000000005</v>
      </c>
      <c r="D16" s="664" t="s">
        <v>2824</v>
      </c>
    </row>
    <row r="17" spans="1:4">
      <c r="A17" s="1390" t="s">
        <v>1968</v>
      </c>
      <c r="B17" s="739">
        <v>5330.7719999999999</v>
      </c>
      <c r="C17" s="739">
        <v>1222.3219999999999</v>
      </c>
      <c r="D17" s="664" t="s">
        <v>2823</v>
      </c>
    </row>
    <row r="18" spans="1:4">
      <c r="A18" s="1390" t="s">
        <v>20</v>
      </c>
      <c r="B18" s="739">
        <v>4231.2409999999991</v>
      </c>
      <c r="C18" s="739">
        <v>618.7109999999999</v>
      </c>
      <c r="D18" s="664" t="s">
        <v>2822</v>
      </c>
    </row>
    <row r="19" spans="1:4">
      <c r="A19" s="1390" t="s">
        <v>39</v>
      </c>
      <c r="B19" s="739">
        <v>3367.8269999999998</v>
      </c>
      <c r="C19" s="739">
        <v>1103.4180000000001</v>
      </c>
      <c r="D19" s="664" t="s">
        <v>2821</v>
      </c>
    </row>
    <row r="20" spans="1:4">
      <c r="A20" s="1390" t="s">
        <v>1969</v>
      </c>
      <c r="B20" s="739">
        <v>2260.556</v>
      </c>
      <c r="C20" s="739">
        <v>779.69500000000005</v>
      </c>
      <c r="D20" s="664" t="s">
        <v>2820</v>
      </c>
    </row>
    <row r="21" spans="1:4">
      <c r="A21" s="1382" t="s">
        <v>150</v>
      </c>
      <c r="B21" s="740">
        <v>24896.408999999985</v>
      </c>
      <c r="C21" s="740">
        <v>1638.1920000006212</v>
      </c>
      <c r="D21" s="1383"/>
    </row>
    <row r="22" spans="1:4">
      <c r="A22" s="657" t="s">
        <v>4</v>
      </c>
      <c r="B22" s="741">
        <v>1191897.8770000003</v>
      </c>
      <c r="C22" s="741">
        <v>610214.23300000024</v>
      </c>
      <c r="D22" s="1374"/>
    </row>
    <row r="23" spans="1:4">
      <c r="A23" s="10"/>
      <c r="B23" s="1239"/>
      <c r="C23" s="1239"/>
      <c r="D23" s="10"/>
    </row>
    <row r="24" spans="1:4">
      <c r="A24" s="1389" t="s">
        <v>2819</v>
      </c>
      <c r="B24" s="1240"/>
      <c r="C24" s="1240"/>
      <c r="D24" s="1391"/>
    </row>
    <row r="25" spans="1:4">
      <c r="A25" s="1389"/>
      <c r="B25" s="1241" t="s">
        <v>1918</v>
      </c>
      <c r="C25" s="1241" t="s">
        <v>1919</v>
      </c>
      <c r="D25" s="1238" t="s">
        <v>1923</v>
      </c>
    </row>
    <row r="26" spans="1:4">
      <c r="A26" s="1390" t="s">
        <v>15</v>
      </c>
      <c r="B26" s="739">
        <v>317301.13700000005</v>
      </c>
      <c r="C26" s="1248">
        <v>151578.12600000008</v>
      </c>
      <c r="D26" s="663" t="s">
        <v>2818</v>
      </c>
    </row>
    <row r="27" spans="1:4">
      <c r="A27" s="1390" t="s">
        <v>18</v>
      </c>
      <c r="B27" s="739">
        <v>297613.288</v>
      </c>
      <c r="C27" s="1248">
        <v>188749.26800000004</v>
      </c>
      <c r="D27" s="664" t="s">
        <v>2817</v>
      </c>
    </row>
    <row r="28" spans="1:4">
      <c r="A28" s="1390" t="s">
        <v>14</v>
      </c>
      <c r="B28" s="739">
        <v>144117.77999999997</v>
      </c>
      <c r="C28" s="1248">
        <v>56025.285999999986</v>
      </c>
      <c r="D28" s="664" t="s">
        <v>2816</v>
      </c>
    </row>
    <row r="29" spans="1:4">
      <c r="A29" s="1390" t="s">
        <v>20</v>
      </c>
      <c r="B29" s="739">
        <v>75247.146999999968</v>
      </c>
      <c r="C29" s="1248">
        <v>38671.054999999993</v>
      </c>
      <c r="D29" s="664" t="s">
        <v>2815</v>
      </c>
    </row>
    <row r="30" spans="1:4">
      <c r="A30" s="1390" t="s">
        <v>17</v>
      </c>
      <c r="B30" s="739">
        <v>52342.569000000003</v>
      </c>
      <c r="C30" s="1248">
        <v>20771.127000000008</v>
      </c>
      <c r="D30" s="664" t="s">
        <v>2814</v>
      </c>
    </row>
    <row r="31" spans="1:4">
      <c r="A31" s="1390" t="s">
        <v>9</v>
      </c>
      <c r="B31" s="739">
        <v>48334.799999999981</v>
      </c>
      <c r="C31" s="1248">
        <v>34270.836000000003</v>
      </c>
      <c r="D31" s="664" t="s">
        <v>2813</v>
      </c>
    </row>
    <row r="32" spans="1:4">
      <c r="A32" s="1390" t="s">
        <v>23</v>
      </c>
      <c r="B32" s="739">
        <v>37849.08</v>
      </c>
      <c r="C32" s="1248">
        <v>19029.717000000001</v>
      </c>
      <c r="D32" s="664" t="s">
        <v>2812</v>
      </c>
    </row>
    <row r="33" spans="1:4">
      <c r="A33" s="1390" t="s">
        <v>8</v>
      </c>
      <c r="B33" s="739">
        <v>36390.693999999996</v>
      </c>
      <c r="C33" s="1248">
        <v>12392.15</v>
      </c>
      <c r="D33" s="664" t="s">
        <v>2811</v>
      </c>
    </row>
    <row r="34" spans="1:4">
      <c r="A34" s="1390" t="s">
        <v>12</v>
      </c>
      <c r="B34" s="739">
        <v>31908.50599999999</v>
      </c>
      <c r="C34" s="1248">
        <v>15871.290999999996</v>
      </c>
      <c r="D34" s="664" t="s">
        <v>2810</v>
      </c>
    </row>
    <row r="35" spans="1:4">
      <c r="A35" s="1390" t="s">
        <v>22</v>
      </c>
      <c r="B35" s="739">
        <v>31651.85</v>
      </c>
      <c r="C35" s="1248">
        <v>17007.981</v>
      </c>
      <c r="D35" s="664" t="s">
        <v>2809</v>
      </c>
    </row>
    <row r="36" spans="1:4">
      <c r="A36" s="1390" t="s">
        <v>1229</v>
      </c>
      <c r="B36" s="739">
        <v>18026.891000000007</v>
      </c>
      <c r="C36" s="1248">
        <v>10535.556</v>
      </c>
      <c r="D36" s="664" t="s">
        <v>2808</v>
      </c>
    </row>
    <row r="37" spans="1:4">
      <c r="A37" s="1390" t="s">
        <v>21</v>
      </c>
      <c r="B37" s="739">
        <v>15787.992999999999</v>
      </c>
      <c r="C37" s="1248">
        <v>7131.2980000000007</v>
      </c>
      <c r="D37" s="664" t="s">
        <v>2807</v>
      </c>
    </row>
    <row r="38" spans="1:4">
      <c r="A38" s="1390" t="s">
        <v>845</v>
      </c>
      <c r="B38" s="739">
        <v>13595.25</v>
      </c>
      <c r="C38" s="1248">
        <v>4863.5360000000001</v>
      </c>
      <c r="D38" s="664" t="s">
        <v>2806</v>
      </c>
    </row>
    <row r="39" spans="1:4">
      <c r="A39" s="1390" t="s">
        <v>13</v>
      </c>
      <c r="B39" s="739">
        <v>11715.177</v>
      </c>
      <c r="C39" s="1248">
        <v>4972.9400000000005</v>
      </c>
      <c r="D39" s="664" t="s">
        <v>2805</v>
      </c>
    </row>
    <row r="40" spans="1:4">
      <c r="A40" s="1390" t="s">
        <v>890</v>
      </c>
      <c r="B40" s="739">
        <v>8306.0589999999993</v>
      </c>
      <c r="C40" s="1248">
        <v>4493.1130000000003</v>
      </c>
      <c r="D40" s="664" t="s">
        <v>2804</v>
      </c>
    </row>
    <row r="41" spans="1:4">
      <c r="A41" s="1382" t="s">
        <v>150</v>
      </c>
      <c r="B41" s="740">
        <v>51709.656000000425</v>
      </c>
      <c r="C41" s="1250">
        <v>23850.953000000212</v>
      </c>
      <c r="D41" s="1383"/>
    </row>
    <row r="42" spans="1:4">
      <c r="A42" s="657" t="s">
        <v>4</v>
      </c>
      <c r="B42" s="741">
        <v>1191897.8770000003</v>
      </c>
      <c r="C42" s="1266">
        <v>610214.23300000024</v>
      </c>
      <c r="D42" s="1374"/>
    </row>
    <row r="43" spans="1:4">
      <c r="A43" s="109" t="s">
        <v>2539</v>
      </c>
    </row>
    <row r="44" spans="1:4">
      <c r="A44" s="100" t="s">
        <v>1970</v>
      </c>
    </row>
  </sheetData>
  <pageMargins left="0.7" right="0.7" top="0.78740157499999996" bottom="0.78740157499999996" header="0.3" footer="0.3"/>
  <pageSetup paperSize="9" orientation="portrait" horizontalDpi="1200" verticalDpi="120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3:K35"/>
  <sheetViews>
    <sheetView showGridLines="0" zoomScaleNormal="100" workbookViewId="0">
      <selection activeCell="B29" sqref="B29"/>
    </sheetView>
  </sheetViews>
  <sheetFormatPr baseColWidth="10" defaultColWidth="11.42578125" defaultRowHeight="15"/>
  <cols>
    <col min="1" max="16384" width="11.42578125" style="1373"/>
  </cols>
  <sheetData>
    <row r="3" spans="4:4">
      <c r="D3" s="184"/>
    </row>
    <row r="4" spans="4:4">
      <c r="D4" s="184"/>
    </row>
    <row r="5" spans="4:4">
      <c r="D5" s="184"/>
    </row>
    <row r="6" spans="4:4">
      <c r="D6" s="184"/>
    </row>
    <row r="7" spans="4:4">
      <c r="D7" s="184"/>
    </row>
    <row r="8" spans="4:4">
      <c r="D8" s="184"/>
    </row>
    <row r="9" spans="4:4">
      <c r="D9" s="184"/>
    </row>
    <row r="10" spans="4:4">
      <c r="D10" s="184"/>
    </row>
    <row r="11" spans="4:4">
      <c r="D11" s="184"/>
    </row>
    <row r="12" spans="4:4">
      <c r="D12" s="184"/>
    </row>
    <row r="13" spans="4:4">
      <c r="D13" s="184"/>
    </row>
    <row r="14" spans="4:4">
      <c r="D14" s="184"/>
    </row>
    <row r="15" spans="4:4">
      <c r="D15" s="184"/>
    </row>
    <row r="16" spans="4:4">
      <c r="D16" s="184"/>
    </row>
    <row r="17" spans="2:11">
      <c r="D17" s="184"/>
    </row>
    <row r="18" spans="2:11">
      <c r="D18" s="184"/>
    </row>
    <row r="24" spans="2:11">
      <c r="B24" s="1390" t="s">
        <v>18</v>
      </c>
      <c r="C24" s="739">
        <v>682721.9360000001</v>
      </c>
    </row>
    <row r="25" spans="2:11">
      <c r="B25" s="1390" t="s">
        <v>15</v>
      </c>
      <c r="C25" s="739">
        <v>122214.893</v>
      </c>
    </row>
    <row r="26" spans="2:11">
      <c r="B26" s="1390" t="s">
        <v>9</v>
      </c>
      <c r="C26" s="739">
        <v>101284.68799999998</v>
      </c>
    </row>
    <row r="27" spans="2:11">
      <c r="B27" s="1390" t="s">
        <v>12</v>
      </c>
      <c r="C27" s="739">
        <v>74688.108999999997</v>
      </c>
    </row>
    <row r="28" spans="2:11">
      <c r="B28" s="1390" t="s">
        <v>17</v>
      </c>
      <c r="C28" s="739">
        <v>58097.398999999998</v>
      </c>
    </row>
    <row r="29" spans="2:11">
      <c r="B29" s="1390" t="s">
        <v>22</v>
      </c>
      <c r="C29" s="739">
        <v>45791.942000000003</v>
      </c>
    </row>
    <row r="30" spans="2:11">
      <c r="B30" s="1390" t="s">
        <v>35</v>
      </c>
      <c r="C30" s="739">
        <v>27367.17</v>
      </c>
      <c r="G30" s="1373" t="s">
        <v>1966</v>
      </c>
    </row>
    <row r="31" spans="2:11">
      <c r="B31" s="1390" t="s">
        <v>21</v>
      </c>
      <c r="C31" s="739">
        <v>13082.879000000003</v>
      </c>
      <c r="G31" s="893" t="s">
        <v>2836</v>
      </c>
      <c r="H31" s="893"/>
      <c r="I31" s="893"/>
      <c r="J31" s="893"/>
      <c r="K31" s="893"/>
    </row>
    <row r="32" spans="2:11">
      <c r="B32" s="1373" t="s">
        <v>47</v>
      </c>
      <c r="C32" s="416">
        <v>12626.715000000002</v>
      </c>
      <c r="G32" s="893"/>
      <c r="H32" s="893"/>
      <c r="I32" s="893"/>
      <c r="J32" s="893"/>
      <c r="K32" s="893"/>
    </row>
    <row r="33" spans="2:11">
      <c r="B33" s="1244" t="s">
        <v>150</v>
      </c>
      <c r="C33" s="416">
        <v>54022.146000000183</v>
      </c>
      <c r="G33" s="158" t="s">
        <v>2572</v>
      </c>
      <c r="H33" s="893"/>
      <c r="I33" s="893"/>
      <c r="J33" s="893"/>
      <c r="K33" s="893"/>
    </row>
    <row r="34" spans="2:11">
      <c r="C34" s="741">
        <v>1191897.8770000003</v>
      </c>
    </row>
    <row r="35" spans="2:11">
      <c r="C35" s="416">
        <f>C34-(SUM(C24:C32))</f>
        <v>54022.146000000183</v>
      </c>
    </row>
  </sheetData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A1:AC50"/>
  <sheetViews>
    <sheetView showGridLines="0" zoomScale="85" zoomScaleNormal="85" workbookViewId="0">
      <selection activeCell="Q30" sqref="Q30"/>
    </sheetView>
  </sheetViews>
  <sheetFormatPr baseColWidth="10" defaultColWidth="11.42578125" defaultRowHeight="15"/>
  <cols>
    <col min="1" max="1" width="12.28515625" style="1373" customWidth="1"/>
    <col min="2" max="2" width="25.42578125" style="1373" customWidth="1"/>
    <col min="3" max="3" width="8.85546875" style="1373" customWidth="1"/>
    <col min="4" max="13" width="8.7109375" style="1373" customWidth="1"/>
    <col min="14" max="17" width="11.42578125" style="1373"/>
    <col min="18" max="18" width="30.5703125" style="1373" customWidth="1"/>
    <col min="19" max="23" width="7.85546875" style="1373" customWidth="1"/>
    <col min="24" max="28" width="7.7109375" style="1373" customWidth="1"/>
    <col min="29" max="29" width="8" style="1373" customWidth="1"/>
    <col min="30" max="16384" width="11.42578125" style="1373"/>
  </cols>
  <sheetData>
    <row r="1" spans="2:15" ht="15" customHeight="1"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r="2" spans="2:15" ht="15" customHeight="1">
      <c r="B2" s="105" t="s">
        <v>75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</row>
    <row r="3" spans="2:15" ht="15" customHeight="1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</row>
    <row r="4" spans="2:15" ht="15" customHeight="1">
      <c r="B4" s="105" t="s">
        <v>76</v>
      </c>
      <c r="C4" s="105"/>
      <c r="D4" s="116"/>
      <c r="E4" s="116"/>
      <c r="F4" s="116"/>
      <c r="G4" s="116"/>
      <c r="H4" s="116"/>
      <c r="I4" s="116"/>
      <c r="J4" s="116"/>
      <c r="K4" s="116"/>
      <c r="L4" s="116"/>
    </row>
    <row r="5" spans="2:15" ht="15" customHeight="1">
      <c r="B5" s="116" t="s">
        <v>66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</row>
    <row r="6" spans="2:15" ht="15" customHeight="1">
      <c r="B6" s="9"/>
      <c r="C6" s="159">
        <v>2021</v>
      </c>
      <c r="D6" s="159">
        <v>2020</v>
      </c>
      <c r="E6" s="159">
        <v>2019</v>
      </c>
      <c r="F6" s="159">
        <v>2018</v>
      </c>
      <c r="G6" s="159">
        <v>2017</v>
      </c>
      <c r="H6" s="159">
        <v>2016</v>
      </c>
      <c r="I6" s="159">
        <v>2015</v>
      </c>
      <c r="J6" s="159">
        <v>2014</v>
      </c>
      <c r="K6" s="159">
        <v>2013</v>
      </c>
      <c r="L6" s="159">
        <v>2012</v>
      </c>
      <c r="M6" s="159">
        <v>2011</v>
      </c>
      <c r="O6" s="1014"/>
    </row>
    <row r="7" spans="2:15" ht="15" customHeight="1" thickBot="1">
      <c r="B7" s="74" t="s">
        <v>70</v>
      </c>
      <c r="C7" s="201">
        <v>371</v>
      </c>
      <c r="D7" s="298">
        <v>362</v>
      </c>
      <c r="E7" s="298">
        <v>379</v>
      </c>
      <c r="F7" s="73">
        <v>389</v>
      </c>
      <c r="G7" s="73">
        <v>386</v>
      </c>
      <c r="H7" s="73">
        <v>403</v>
      </c>
      <c r="I7" s="73">
        <v>421</v>
      </c>
      <c r="J7" s="73">
        <v>409</v>
      </c>
      <c r="K7" s="73">
        <v>425</v>
      </c>
      <c r="L7" s="73">
        <v>426</v>
      </c>
      <c r="M7" s="73">
        <v>418</v>
      </c>
    </row>
    <row r="8" spans="2:15" ht="15" customHeight="1" thickBot="1">
      <c r="B8" s="1501" t="s">
        <v>77</v>
      </c>
      <c r="C8" s="201">
        <v>3</v>
      </c>
      <c r="D8" s="298">
        <v>3</v>
      </c>
      <c r="E8" s="298">
        <v>2</v>
      </c>
      <c r="F8" s="73">
        <v>3</v>
      </c>
      <c r="G8" s="73">
        <v>2</v>
      </c>
      <c r="H8" s="73">
        <v>4</v>
      </c>
      <c r="I8" s="73">
        <v>3</v>
      </c>
      <c r="J8" s="73">
        <v>4</v>
      </c>
      <c r="K8" s="73">
        <v>3</v>
      </c>
      <c r="L8" s="73">
        <v>11</v>
      </c>
      <c r="M8" s="73">
        <v>10</v>
      </c>
    </row>
    <row r="9" spans="2:15" ht="15" customHeight="1" thickBot="1">
      <c r="B9" s="1501" t="s">
        <v>73</v>
      </c>
      <c r="C9" s="83">
        <v>35</v>
      </c>
      <c r="D9" s="118">
        <v>31</v>
      </c>
      <c r="E9" s="118">
        <v>27</v>
      </c>
      <c r="F9" s="73">
        <v>28</v>
      </c>
      <c r="G9" s="73">
        <v>36</v>
      </c>
      <c r="H9" s="73">
        <v>27</v>
      </c>
      <c r="I9" s="73">
        <v>22</v>
      </c>
      <c r="J9" s="73">
        <v>27</v>
      </c>
      <c r="K9" s="73">
        <v>28</v>
      </c>
      <c r="L9" s="73">
        <v>29</v>
      </c>
      <c r="M9" s="73">
        <v>32</v>
      </c>
    </row>
    <row r="10" spans="2:15" ht="15" customHeight="1" thickBot="1">
      <c r="B10" s="106" t="s">
        <v>78</v>
      </c>
      <c r="C10" s="83" t="s">
        <v>79</v>
      </c>
      <c r="D10" s="118" t="s">
        <v>79</v>
      </c>
      <c r="E10" s="118" t="s">
        <v>79</v>
      </c>
      <c r="F10" s="72" t="s">
        <v>79</v>
      </c>
      <c r="G10" s="72" t="s">
        <v>79</v>
      </c>
      <c r="H10" s="72" t="s">
        <v>79</v>
      </c>
      <c r="I10" s="72" t="s">
        <v>79</v>
      </c>
      <c r="J10" s="72" t="s">
        <v>79</v>
      </c>
      <c r="K10" s="72" t="s">
        <v>79</v>
      </c>
      <c r="L10" s="72">
        <v>10</v>
      </c>
      <c r="M10" s="72">
        <v>10</v>
      </c>
    </row>
    <row r="11" spans="2:15" ht="15" customHeight="1" thickBot="1">
      <c r="B11" s="1501" t="s">
        <v>80</v>
      </c>
      <c r="C11" s="83">
        <v>129</v>
      </c>
      <c r="D11" s="118">
        <v>135</v>
      </c>
      <c r="E11" s="118">
        <v>143</v>
      </c>
      <c r="F11" s="73">
        <v>148</v>
      </c>
      <c r="G11" s="73">
        <v>145</v>
      </c>
      <c r="H11" s="73">
        <v>150</v>
      </c>
      <c r="I11" s="73">
        <v>157</v>
      </c>
      <c r="J11" s="73">
        <v>147</v>
      </c>
      <c r="K11" s="73">
        <v>149</v>
      </c>
      <c r="L11" s="73">
        <v>166</v>
      </c>
      <c r="M11" s="73">
        <v>164</v>
      </c>
    </row>
    <row r="12" spans="2:15" ht="15" customHeight="1" thickBot="1">
      <c r="B12" s="1501" t="s">
        <v>81</v>
      </c>
      <c r="C12" s="83">
        <v>57</v>
      </c>
      <c r="D12" s="118">
        <v>52</v>
      </c>
      <c r="E12" s="118">
        <v>45</v>
      </c>
      <c r="F12" s="73">
        <v>49</v>
      </c>
      <c r="G12" s="73">
        <v>52</v>
      </c>
      <c r="H12" s="73">
        <v>52</v>
      </c>
      <c r="I12" s="73">
        <v>58</v>
      </c>
      <c r="J12" s="73">
        <v>56</v>
      </c>
      <c r="K12" s="73">
        <v>61</v>
      </c>
      <c r="L12" s="73">
        <v>63</v>
      </c>
      <c r="M12" s="73">
        <v>64</v>
      </c>
    </row>
    <row r="13" spans="2:15" ht="15" customHeight="1" thickBot="1">
      <c r="B13" s="106" t="s">
        <v>372</v>
      </c>
      <c r="C13" s="111">
        <v>16</v>
      </c>
      <c r="D13" s="181">
        <v>14</v>
      </c>
      <c r="E13" s="181">
        <v>14</v>
      </c>
      <c r="F13" s="72">
        <v>19</v>
      </c>
      <c r="G13" s="72">
        <v>21</v>
      </c>
      <c r="H13" s="72">
        <v>21</v>
      </c>
      <c r="I13" s="72">
        <v>24</v>
      </c>
      <c r="J13" s="72">
        <v>23</v>
      </c>
      <c r="K13" s="72">
        <v>22</v>
      </c>
      <c r="L13" s="72">
        <v>19</v>
      </c>
      <c r="M13" s="72">
        <v>18</v>
      </c>
    </row>
    <row r="14" spans="2:15" ht="15" customHeight="1" thickBot="1">
      <c r="B14" s="106" t="s">
        <v>82</v>
      </c>
      <c r="C14" s="111">
        <v>23</v>
      </c>
      <c r="D14" s="181">
        <v>23</v>
      </c>
      <c r="E14" s="181">
        <v>17</v>
      </c>
      <c r="F14" s="72">
        <v>14</v>
      </c>
      <c r="G14" s="72">
        <v>13</v>
      </c>
      <c r="H14" s="72">
        <v>12</v>
      </c>
      <c r="I14" s="72">
        <v>14</v>
      </c>
      <c r="J14" s="72">
        <v>16</v>
      </c>
      <c r="K14" s="72">
        <v>19</v>
      </c>
      <c r="L14" s="72">
        <v>25</v>
      </c>
      <c r="M14" s="72">
        <v>26</v>
      </c>
    </row>
    <row r="15" spans="2:15" ht="15" customHeight="1" thickBot="1">
      <c r="B15" s="106" t="s">
        <v>83</v>
      </c>
      <c r="C15" s="111">
        <v>19</v>
      </c>
      <c r="D15" s="181">
        <v>15</v>
      </c>
      <c r="E15" s="181">
        <v>15</v>
      </c>
      <c r="F15" s="72">
        <v>15</v>
      </c>
      <c r="G15" s="72">
        <v>19</v>
      </c>
      <c r="H15" s="72">
        <v>19</v>
      </c>
      <c r="I15" s="72">
        <v>20</v>
      </c>
      <c r="J15" s="72">
        <v>18</v>
      </c>
      <c r="K15" s="72">
        <v>20</v>
      </c>
      <c r="L15" s="72">
        <v>23</v>
      </c>
      <c r="M15" s="72">
        <v>20</v>
      </c>
    </row>
    <row r="16" spans="2:15" ht="15" customHeight="1" thickBot="1">
      <c r="B16" s="1501" t="s">
        <v>84</v>
      </c>
      <c r="C16" s="83">
        <v>109</v>
      </c>
      <c r="D16" s="118">
        <v>109</v>
      </c>
      <c r="E16" s="118">
        <v>75</v>
      </c>
      <c r="F16" s="73">
        <v>73</v>
      </c>
      <c r="G16" s="73">
        <v>71</v>
      </c>
      <c r="H16" s="73">
        <v>71</v>
      </c>
      <c r="I16" s="73">
        <v>66</v>
      </c>
      <c r="J16" s="73">
        <v>57</v>
      </c>
      <c r="K16" s="73">
        <v>60</v>
      </c>
      <c r="L16" s="73">
        <v>96</v>
      </c>
      <c r="M16" s="73">
        <v>104</v>
      </c>
    </row>
    <row r="17" spans="2:13" ht="15" customHeight="1" thickBot="1">
      <c r="B17" s="1501" t="s">
        <v>85</v>
      </c>
      <c r="C17" s="83">
        <v>37</v>
      </c>
      <c r="D17" s="118">
        <v>33</v>
      </c>
      <c r="E17" s="118">
        <v>86</v>
      </c>
      <c r="F17" s="73">
        <v>89</v>
      </c>
      <c r="G17" s="73">
        <v>86</v>
      </c>
      <c r="H17" s="73">
        <v>99</v>
      </c>
      <c r="I17" s="73">
        <v>114</v>
      </c>
      <c r="J17" s="73">
        <v>118</v>
      </c>
      <c r="K17" s="73">
        <v>125</v>
      </c>
      <c r="L17" s="73">
        <v>62</v>
      </c>
      <c r="M17" s="73">
        <v>46</v>
      </c>
    </row>
    <row r="18" spans="2:13" ht="15" customHeight="1" thickBot="1">
      <c r="B18" s="1501"/>
      <c r="C18" s="83"/>
      <c r="D18" s="118"/>
      <c r="E18" s="118"/>
      <c r="F18" s="72"/>
      <c r="G18" s="72"/>
      <c r="H18" s="72"/>
      <c r="I18" s="72"/>
      <c r="J18" s="72"/>
      <c r="K18" s="72"/>
      <c r="L18" s="72"/>
      <c r="M18" s="72"/>
    </row>
    <row r="19" spans="2:13" ht="15" customHeight="1" thickBot="1">
      <c r="B19" s="74" t="s">
        <v>86</v>
      </c>
      <c r="C19" s="83">
        <v>516</v>
      </c>
      <c r="D19" s="118">
        <v>508</v>
      </c>
      <c r="E19" s="118">
        <v>660</v>
      </c>
      <c r="F19" s="73">
        <v>719</v>
      </c>
      <c r="G19" s="73">
        <v>728</v>
      </c>
      <c r="H19" s="73">
        <v>756</v>
      </c>
      <c r="I19" s="73">
        <v>782</v>
      </c>
      <c r="J19" s="73">
        <v>780</v>
      </c>
      <c r="K19" s="73">
        <v>811</v>
      </c>
      <c r="L19" s="73">
        <v>912</v>
      </c>
      <c r="M19" s="73">
        <v>847</v>
      </c>
    </row>
    <row r="20" spans="2:13" ht="15" customHeight="1" thickBot="1">
      <c r="B20" s="74" t="s">
        <v>87</v>
      </c>
      <c r="C20" s="83">
        <v>89</v>
      </c>
      <c r="D20" s="118">
        <v>95</v>
      </c>
      <c r="E20" s="118">
        <v>94</v>
      </c>
      <c r="F20" s="73">
        <v>111</v>
      </c>
      <c r="G20" s="73">
        <v>120</v>
      </c>
      <c r="H20" s="73">
        <v>99</v>
      </c>
      <c r="I20" s="73">
        <v>106</v>
      </c>
      <c r="J20" s="73">
        <v>85</v>
      </c>
      <c r="K20" s="73">
        <v>107</v>
      </c>
      <c r="L20" s="73">
        <v>171</v>
      </c>
      <c r="M20" s="73">
        <v>155</v>
      </c>
    </row>
    <row r="21" spans="2:13" ht="15" customHeight="1" thickBot="1">
      <c r="B21" s="1501" t="s">
        <v>73</v>
      </c>
      <c r="C21" s="83">
        <v>56</v>
      </c>
      <c r="D21" s="118">
        <v>51</v>
      </c>
      <c r="E21" s="118">
        <v>39</v>
      </c>
      <c r="F21" s="73">
        <v>43</v>
      </c>
      <c r="G21" s="73">
        <v>36</v>
      </c>
      <c r="H21" s="73">
        <v>35</v>
      </c>
      <c r="I21" s="73">
        <v>30</v>
      </c>
      <c r="J21" s="73">
        <v>28</v>
      </c>
      <c r="K21" s="73">
        <v>31</v>
      </c>
      <c r="L21" s="73">
        <v>38</v>
      </c>
      <c r="M21" s="73">
        <v>37</v>
      </c>
    </row>
    <row r="22" spans="2:13" ht="15" customHeight="1" thickBot="1">
      <c r="B22" s="1501" t="s">
        <v>80</v>
      </c>
      <c r="C22" s="83">
        <v>86</v>
      </c>
      <c r="D22" s="118">
        <v>94</v>
      </c>
      <c r="E22" s="118">
        <v>101</v>
      </c>
      <c r="F22" s="73">
        <v>114</v>
      </c>
      <c r="G22" s="73">
        <v>114</v>
      </c>
      <c r="H22" s="73">
        <v>115</v>
      </c>
      <c r="I22" s="73">
        <v>115</v>
      </c>
      <c r="J22" s="73">
        <v>109</v>
      </c>
      <c r="K22" s="73">
        <v>111</v>
      </c>
      <c r="L22" s="73">
        <v>105</v>
      </c>
      <c r="M22" s="73">
        <v>126</v>
      </c>
    </row>
    <row r="23" spans="2:13" ht="15" customHeight="1" thickBot="1">
      <c r="B23" s="1501" t="s">
        <v>81</v>
      </c>
      <c r="C23" s="83">
        <v>246</v>
      </c>
      <c r="D23" s="118">
        <v>234</v>
      </c>
      <c r="E23" s="118">
        <v>412</v>
      </c>
      <c r="F23" s="73">
        <v>436</v>
      </c>
      <c r="G23" s="73">
        <v>446</v>
      </c>
      <c r="H23" s="73">
        <v>495</v>
      </c>
      <c r="I23" s="73">
        <v>525</v>
      </c>
      <c r="J23" s="73">
        <v>554</v>
      </c>
      <c r="K23" s="73">
        <v>553</v>
      </c>
      <c r="L23" s="73">
        <v>585</v>
      </c>
      <c r="M23" s="73">
        <v>501</v>
      </c>
    </row>
    <row r="24" spans="2:13" ht="15" customHeight="1" thickBot="1">
      <c r="B24" s="106" t="s">
        <v>88</v>
      </c>
      <c r="C24" s="111">
        <v>239</v>
      </c>
      <c r="D24" s="181">
        <v>226</v>
      </c>
      <c r="E24" s="181">
        <v>239</v>
      </c>
      <c r="F24" s="72">
        <v>252</v>
      </c>
      <c r="G24" s="72">
        <v>261</v>
      </c>
      <c r="H24" s="72">
        <v>264</v>
      </c>
      <c r="I24" s="72">
        <v>259</v>
      </c>
      <c r="J24" s="72">
        <v>267</v>
      </c>
      <c r="K24" s="72">
        <v>257</v>
      </c>
      <c r="L24" s="72">
        <v>292</v>
      </c>
      <c r="M24" s="72">
        <v>319</v>
      </c>
    </row>
    <row r="25" spans="2:13" ht="15" customHeight="1" thickBot="1">
      <c r="B25" s="106" t="s">
        <v>89</v>
      </c>
      <c r="C25" s="111">
        <v>7</v>
      </c>
      <c r="D25" s="181">
        <v>8</v>
      </c>
      <c r="E25" s="181">
        <v>172</v>
      </c>
      <c r="F25" s="72">
        <v>184</v>
      </c>
      <c r="G25" s="72">
        <v>186</v>
      </c>
      <c r="H25" s="72">
        <v>232</v>
      </c>
      <c r="I25" s="72">
        <v>265</v>
      </c>
      <c r="J25" s="72">
        <v>287</v>
      </c>
      <c r="K25" s="72">
        <v>296</v>
      </c>
      <c r="L25" s="72">
        <v>293</v>
      </c>
      <c r="M25" s="72">
        <v>189</v>
      </c>
    </row>
    <row r="26" spans="2:13" ht="15" customHeight="1" thickBot="1">
      <c r="B26" s="1501" t="s">
        <v>84</v>
      </c>
      <c r="C26" s="83">
        <v>36</v>
      </c>
      <c r="D26" s="118">
        <v>34</v>
      </c>
      <c r="E26" s="118">
        <v>13</v>
      </c>
      <c r="F26" s="72">
        <v>14</v>
      </c>
      <c r="G26" s="72">
        <v>12</v>
      </c>
      <c r="H26" s="73">
        <v>10</v>
      </c>
      <c r="I26" s="73">
        <v>7</v>
      </c>
      <c r="J26" s="73">
        <v>5</v>
      </c>
      <c r="K26" s="73">
        <v>9</v>
      </c>
      <c r="L26" s="73">
        <v>14</v>
      </c>
      <c r="M26" s="73">
        <v>21</v>
      </c>
    </row>
    <row r="27" spans="2:13" ht="16.5" customHeight="1">
      <c r="B27" s="218"/>
      <c r="C27" s="112"/>
      <c r="D27" s="112"/>
      <c r="E27" s="112"/>
      <c r="F27" s="112"/>
      <c r="G27" s="112"/>
      <c r="H27" s="112"/>
      <c r="I27" s="112"/>
      <c r="J27" s="112"/>
      <c r="K27" s="113"/>
      <c r="L27" s="113"/>
    </row>
    <row r="28" spans="2:13" ht="15" customHeight="1">
      <c r="B28" s="115"/>
      <c r="C28" s="115"/>
      <c r="D28" s="115"/>
      <c r="E28" s="115"/>
      <c r="F28" s="115"/>
      <c r="G28" s="115"/>
      <c r="H28" s="115"/>
      <c r="I28" s="115"/>
      <c r="J28" s="115"/>
      <c r="K28" s="115"/>
      <c r="L28" s="115"/>
      <c r="M28" s="115"/>
    </row>
    <row r="29" spans="2:13" ht="15" customHeight="1">
      <c r="B29" s="105" t="s">
        <v>90</v>
      </c>
      <c r="C29" s="116"/>
      <c r="D29" s="116"/>
      <c r="E29" s="116"/>
      <c r="F29" s="116"/>
      <c r="G29" s="116"/>
      <c r="H29" s="116"/>
      <c r="I29" s="116"/>
      <c r="J29" s="116"/>
      <c r="K29" s="116"/>
      <c r="L29" s="116"/>
    </row>
    <row r="30" spans="2:13" ht="15" customHeight="1">
      <c r="B30" s="116" t="s">
        <v>66</v>
      </c>
      <c r="C30" s="116"/>
      <c r="D30" s="116"/>
      <c r="E30" s="116"/>
      <c r="F30" s="116"/>
      <c r="G30" s="116"/>
      <c r="H30" s="116"/>
      <c r="I30" s="116"/>
      <c r="J30" s="116"/>
      <c r="K30" s="116"/>
      <c r="L30" s="116"/>
    </row>
    <row r="31" spans="2:13" ht="15" customHeight="1">
      <c r="B31" s="9"/>
      <c r="C31" s="134">
        <v>2021</v>
      </c>
      <c r="D31" s="134">
        <v>2020</v>
      </c>
      <c r="E31" s="134">
        <v>2019</v>
      </c>
      <c r="F31" s="134">
        <v>2018</v>
      </c>
      <c r="G31" s="134">
        <v>2017</v>
      </c>
      <c r="H31" s="134">
        <v>2016</v>
      </c>
      <c r="I31" s="134">
        <v>2015</v>
      </c>
      <c r="J31" s="134">
        <v>2014</v>
      </c>
      <c r="K31" s="134">
        <v>2013</v>
      </c>
      <c r="L31" s="134">
        <v>2012</v>
      </c>
      <c r="M31" s="134">
        <v>2011</v>
      </c>
    </row>
    <row r="32" spans="2:13" ht="15" customHeight="1" thickBot="1">
      <c r="B32" s="74" t="s">
        <v>86</v>
      </c>
      <c r="C32" s="323">
        <v>5553</v>
      </c>
      <c r="D32" s="89">
        <v>5290</v>
      </c>
      <c r="E32" s="89">
        <v>5310</v>
      </c>
      <c r="F32" s="53">
        <v>5314</v>
      </c>
      <c r="G32" s="53">
        <v>5314</v>
      </c>
      <c r="H32" s="53">
        <v>5316</v>
      </c>
      <c r="I32" s="53">
        <v>5264</v>
      </c>
      <c r="J32" s="53">
        <v>5032</v>
      </c>
      <c r="K32" s="53">
        <v>5109</v>
      </c>
      <c r="L32" s="53">
        <v>5050</v>
      </c>
      <c r="M32" s="53">
        <v>4966</v>
      </c>
    </row>
    <row r="33" spans="1:29" ht="21" customHeight="1" thickBot="1">
      <c r="B33" s="74" t="s">
        <v>371</v>
      </c>
      <c r="C33" s="323">
        <v>2295</v>
      </c>
      <c r="D33" s="89">
        <v>2130</v>
      </c>
      <c r="E33" s="89">
        <v>4092</v>
      </c>
      <c r="F33" s="53">
        <v>4179</v>
      </c>
      <c r="G33" s="53">
        <v>4190</v>
      </c>
      <c r="H33" s="53">
        <v>4024</v>
      </c>
      <c r="I33" s="53">
        <v>4053</v>
      </c>
      <c r="J33" s="53">
        <v>3832</v>
      </c>
      <c r="K33" s="53">
        <v>3917</v>
      </c>
      <c r="L33" s="53">
        <v>3890</v>
      </c>
      <c r="M33" s="53">
        <v>3549</v>
      </c>
    </row>
    <row r="34" spans="1:29" ht="15" customHeight="1" thickBot="1">
      <c r="B34" s="106" t="s">
        <v>91</v>
      </c>
      <c r="C34" s="111">
        <v>53</v>
      </c>
      <c r="D34" s="181">
        <v>58</v>
      </c>
      <c r="E34" s="181">
        <v>62</v>
      </c>
      <c r="F34" s="72">
        <v>71</v>
      </c>
      <c r="G34" s="72">
        <v>68</v>
      </c>
      <c r="H34" s="72">
        <v>77</v>
      </c>
      <c r="I34" s="72">
        <v>79</v>
      </c>
      <c r="J34" s="72">
        <v>95</v>
      </c>
      <c r="K34" s="72">
        <v>111</v>
      </c>
      <c r="L34" s="72">
        <v>112</v>
      </c>
      <c r="M34" s="72">
        <v>121</v>
      </c>
    </row>
    <row r="35" spans="1:29" ht="15" customHeight="1" thickBot="1">
      <c r="B35" s="106" t="s">
        <v>92</v>
      </c>
      <c r="C35" s="111">
        <v>964</v>
      </c>
      <c r="D35" s="181">
        <v>831</v>
      </c>
      <c r="E35" s="181">
        <v>596</v>
      </c>
      <c r="F35" s="72">
        <v>557</v>
      </c>
      <c r="G35" s="72">
        <v>510</v>
      </c>
      <c r="H35" s="72">
        <v>470</v>
      </c>
      <c r="I35" s="72">
        <v>474</v>
      </c>
      <c r="J35" s="72">
        <v>439</v>
      </c>
      <c r="K35" s="72">
        <v>454</v>
      </c>
      <c r="L35" s="72">
        <v>469</v>
      </c>
      <c r="M35" s="72">
        <v>246</v>
      </c>
    </row>
    <row r="36" spans="1:29" ht="15" customHeight="1" thickBot="1">
      <c r="B36" s="106" t="s">
        <v>93</v>
      </c>
      <c r="C36" s="346">
        <v>1278</v>
      </c>
      <c r="D36" s="199">
        <v>1238</v>
      </c>
      <c r="E36" s="199">
        <v>3434</v>
      </c>
      <c r="F36" s="55">
        <v>3552</v>
      </c>
      <c r="G36" s="55">
        <v>3612</v>
      </c>
      <c r="H36" s="55">
        <v>3478</v>
      </c>
      <c r="I36" s="55">
        <v>3500</v>
      </c>
      <c r="J36" s="55">
        <v>3298</v>
      </c>
      <c r="K36" s="55">
        <v>3353</v>
      </c>
      <c r="L36" s="55">
        <v>3310</v>
      </c>
      <c r="M36" s="55">
        <v>3182</v>
      </c>
    </row>
    <row r="37" spans="1:29" ht="15" customHeight="1" thickBot="1">
      <c r="B37" s="74" t="s">
        <v>94</v>
      </c>
      <c r="C37" s="83">
        <v>488</v>
      </c>
      <c r="D37" s="118">
        <v>802</v>
      </c>
      <c r="E37" s="118">
        <v>643</v>
      </c>
      <c r="F37" s="73">
        <v>604</v>
      </c>
      <c r="G37" s="73">
        <v>594</v>
      </c>
      <c r="H37" s="73">
        <v>663</v>
      </c>
      <c r="I37" s="73">
        <v>530</v>
      </c>
      <c r="J37" s="73">
        <v>541</v>
      </c>
      <c r="K37" s="73">
        <v>543</v>
      </c>
      <c r="L37" s="73">
        <v>502</v>
      </c>
      <c r="M37" s="73">
        <v>736</v>
      </c>
    </row>
    <row r="38" spans="1:29" ht="15" customHeight="1" thickBot="1">
      <c r="B38" s="74" t="s">
        <v>359</v>
      </c>
      <c r="C38" s="1499">
        <v>2770</v>
      </c>
      <c r="D38" s="299">
        <v>2357</v>
      </c>
      <c r="E38" s="299">
        <v>576</v>
      </c>
      <c r="F38" s="121">
        <v>531</v>
      </c>
      <c r="G38" s="121">
        <v>530</v>
      </c>
      <c r="H38" s="121">
        <v>629</v>
      </c>
      <c r="I38" s="121">
        <v>681</v>
      </c>
      <c r="J38" s="121">
        <v>659</v>
      </c>
      <c r="K38" s="121">
        <v>649</v>
      </c>
      <c r="L38" s="121">
        <v>658</v>
      </c>
      <c r="M38" s="121">
        <v>681</v>
      </c>
    </row>
    <row r="39" spans="1:29" ht="15" customHeight="1" thickBot="1">
      <c r="B39" s="74" t="s">
        <v>95</v>
      </c>
      <c r="C39" s="83">
        <v>93</v>
      </c>
      <c r="D39" s="118">
        <v>94</v>
      </c>
      <c r="E39" s="118">
        <v>97</v>
      </c>
      <c r="F39" s="73">
        <v>96</v>
      </c>
      <c r="G39" s="73">
        <v>90</v>
      </c>
      <c r="H39" s="73">
        <v>93</v>
      </c>
      <c r="I39" s="73">
        <v>96</v>
      </c>
      <c r="J39" s="73">
        <v>97</v>
      </c>
      <c r="K39" s="73">
        <v>91</v>
      </c>
      <c r="L39" s="73">
        <v>78</v>
      </c>
      <c r="M39" s="73">
        <v>75</v>
      </c>
    </row>
    <row r="40" spans="1:29">
      <c r="B40" s="280" t="s">
        <v>2247</v>
      </c>
      <c r="C40" s="280"/>
    </row>
    <row r="41" spans="1:29" ht="15.75">
      <c r="D41" s="20"/>
      <c r="E41" s="20"/>
      <c r="F41" s="20"/>
      <c r="G41" s="20"/>
      <c r="H41" s="20"/>
      <c r="I41" s="20"/>
      <c r="J41" s="20"/>
      <c r="R41" s="105" t="s">
        <v>96</v>
      </c>
    </row>
    <row r="42" spans="1:29">
      <c r="A42" s="1622"/>
      <c r="B42" s="1623"/>
      <c r="C42" s="1622"/>
      <c r="D42" s="1622"/>
      <c r="E42" s="1622"/>
      <c r="F42" s="1622"/>
      <c r="G42" s="1622"/>
      <c r="H42" s="1622"/>
      <c r="I42" s="1622"/>
      <c r="J42" s="1622"/>
      <c r="K42" s="1622"/>
      <c r="R42" s="116" t="s">
        <v>97</v>
      </c>
    </row>
    <row r="43" spans="1:29">
      <c r="A43" s="1622"/>
      <c r="B43" s="1622"/>
      <c r="C43" s="1622"/>
      <c r="D43" s="1622"/>
      <c r="E43" s="1622"/>
      <c r="F43" s="1622"/>
      <c r="G43" s="1622"/>
      <c r="H43" s="1622"/>
      <c r="I43" s="1622"/>
      <c r="J43" s="1622"/>
      <c r="K43" s="1622"/>
      <c r="R43" s="134"/>
      <c r="S43" s="134">
        <v>2021</v>
      </c>
      <c r="T43" s="134">
        <v>2020</v>
      </c>
      <c r="U43" s="134">
        <v>2019</v>
      </c>
      <c r="V43" s="134">
        <v>2018</v>
      </c>
      <c r="W43" s="134">
        <v>2017</v>
      </c>
      <c r="X43" s="134">
        <v>2016</v>
      </c>
      <c r="Y43" s="134">
        <v>2015</v>
      </c>
      <c r="Z43" s="134">
        <v>2014</v>
      </c>
      <c r="AA43" s="134">
        <v>2013</v>
      </c>
      <c r="AB43" s="134">
        <v>2012</v>
      </c>
      <c r="AC43" s="134">
        <v>2011</v>
      </c>
    </row>
    <row r="44" spans="1:29" ht="17.100000000000001" customHeight="1" thickBot="1">
      <c r="R44" s="164" t="s">
        <v>352</v>
      </c>
      <c r="S44" s="1500"/>
      <c r="T44" s="300"/>
      <c r="U44" s="300"/>
      <c r="V44" s="162"/>
      <c r="W44" s="162"/>
      <c r="X44" s="162"/>
      <c r="Y44" s="162"/>
      <c r="Z44" s="162"/>
      <c r="AA44" s="162"/>
      <c r="AB44" s="162"/>
      <c r="AC44" s="162"/>
    </row>
    <row r="45" spans="1:29" ht="17.100000000000001" customHeight="1" thickBot="1">
      <c r="R45" s="133" t="s">
        <v>98</v>
      </c>
      <c r="S45" s="188">
        <v>310</v>
      </c>
      <c r="T45" s="257">
        <v>309</v>
      </c>
      <c r="U45" s="257">
        <v>287</v>
      </c>
      <c r="V45" s="212">
        <v>304</v>
      </c>
      <c r="W45" s="212">
        <v>299</v>
      </c>
      <c r="X45" s="212">
        <v>318</v>
      </c>
      <c r="Y45" s="133">
        <v>341</v>
      </c>
      <c r="Z45" s="133">
        <v>352</v>
      </c>
      <c r="AA45" s="133">
        <v>366</v>
      </c>
      <c r="AB45" s="133">
        <v>421</v>
      </c>
      <c r="AC45" s="133">
        <v>454</v>
      </c>
    </row>
    <row r="46" spans="1:29" ht="17.100000000000001" customHeight="1" thickBot="1">
      <c r="R46" s="163" t="s">
        <v>71</v>
      </c>
      <c r="S46" s="1500"/>
      <c r="T46" s="300"/>
      <c r="U46" s="300"/>
      <c r="V46" s="133"/>
      <c r="W46" s="133"/>
      <c r="X46" s="133"/>
      <c r="Y46" s="161"/>
      <c r="Z46" s="161"/>
      <c r="AA46" s="161"/>
      <c r="AB46" s="161"/>
      <c r="AC46" s="161"/>
    </row>
    <row r="47" spans="1:29" ht="17.100000000000001" customHeight="1" thickBot="1">
      <c r="R47" s="133" t="s">
        <v>98</v>
      </c>
      <c r="S47" s="188">
        <v>304</v>
      </c>
      <c r="T47" s="257">
        <v>301</v>
      </c>
      <c r="U47" s="257">
        <v>337</v>
      </c>
      <c r="V47" s="161">
        <v>349</v>
      </c>
      <c r="W47" s="161">
        <v>341</v>
      </c>
      <c r="X47" s="161">
        <v>377</v>
      </c>
      <c r="Y47" s="133">
        <v>396</v>
      </c>
      <c r="Z47" s="133">
        <v>408</v>
      </c>
      <c r="AA47" s="133">
        <v>423</v>
      </c>
      <c r="AB47" s="133">
        <v>449</v>
      </c>
      <c r="AC47" s="133">
        <v>390</v>
      </c>
    </row>
    <row r="48" spans="1:29" ht="17.100000000000001" customHeight="1">
      <c r="R48" s="176" t="s">
        <v>90</v>
      </c>
      <c r="S48" s="189">
        <v>807</v>
      </c>
      <c r="T48" s="301">
        <v>783</v>
      </c>
      <c r="U48" s="301">
        <v>760</v>
      </c>
      <c r="V48" s="176">
        <v>759</v>
      </c>
      <c r="W48" s="176">
        <v>728</v>
      </c>
      <c r="X48" s="176">
        <v>745</v>
      </c>
      <c r="Y48" s="176">
        <v>722</v>
      </c>
      <c r="Z48" s="176">
        <v>707</v>
      </c>
      <c r="AA48" s="176">
        <v>738</v>
      </c>
      <c r="AB48" s="176">
        <v>727</v>
      </c>
      <c r="AC48" s="176">
        <v>668</v>
      </c>
    </row>
    <row r="49" spans="18:29">
      <c r="R49" s="160" t="s">
        <v>72</v>
      </c>
      <c r="S49" s="57">
        <v>1421</v>
      </c>
      <c r="T49" s="57">
        <v>1393</v>
      </c>
      <c r="U49" s="57">
        <v>1384</v>
      </c>
      <c r="V49" s="57">
        <v>1412</v>
      </c>
      <c r="W49" s="57">
        <v>1368</v>
      </c>
      <c r="X49" s="57">
        <v>1440</v>
      </c>
      <c r="Y49" s="57">
        <v>1459</v>
      </c>
      <c r="Z49" s="57">
        <v>1467</v>
      </c>
      <c r="AA49" s="57">
        <v>1527</v>
      </c>
      <c r="AB49" s="57">
        <v>1597</v>
      </c>
      <c r="AC49" s="57">
        <v>1512</v>
      </c>
    </row>
    <row r="50" spans="18:29" ht="19.5" customHeight="1">
      <c r="R50" s="280" t="s">
        <v>2247</v>
      </c>
    </row>
  </sheetData>
  <hyperlinks>
    <hyperlink ref="B40" r:id="rId1" display="Source: Statistics Belgium, Landbouwcijfers 2020, Tab A"/>
    <hyperlink ref="R50" r:id="rId2" location="figures" display="Source: Statistics Belgium, Landbouwcijfers 2018, Tab A"/>
  </hyperlinks>
  <pageMargins left="0.7" right="0.7" top="0.78740157499999996" bottom="0.78740157499999996" header="0.3" footer="0.3"/>
  <pageSetup paperSize="9" orientation="portrait"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2:J10"/>
  <sheetViews>
    <sheetView showGridLines="0" workbookViewId="0">
      <selection activeCell="I19" sqref="I19"/>
    </sheetView>
  </sheetViews>
  <sheetFormatPr baseColWidth="10" defaultColWidth="11.42578125" defaultRowHeight="15"/>
  <cols>
    <col min="1" max="1" width="11.42578125" style="1373"/>
    <col min="2" max="2" width="14" style="1373" customWidth="1"/>
    <col min="3" max="3" width="13.7109375" style="1373" customWidth="1"/>
    <col min="4" max="16384" width="11.42578125" style="1373"/>
  </cols>
  <sheetData>
    <row r="2" spans="2:10" ht="18.75">
      <c r="B2" s="108" t="s">
        <v>1973</v>
      </c>
      <c r="H2" s="1705"/>
      <c r="I2" s="186"/>
      <c r="J2" s="186"/>
    </row>
    <row r="4" spans="2:10" ht="30">
      <c r="B4" s="1220" t="s">
        <v>1903</v>
      </c>
      <c r="C4" s="1221" t="s">
        <v>1904</v>
      </c>
      <c r="D4" s="1222" t="s">
        <v>86</v>
      </c>
      <c r="E4" s="1222" t="s">
        <v>1905</v>
      </c>
      <c r="F4" s="1221" t="s">
        <v>850</v>
      </c>
    </row>
    <row r="5" spans="2:10">
      <c r="B5" s="1373" t="s">
        <v>1961</v>
      </c>
      <c r="C5" s="416">
        <v>915</v>
      </c>
      <c r="F5" s="1373">
        <v>2017</v>
      </c>
    </row>
    <row r="6" spans="2:10" ht="17.25">
      <c r="B6" s="1264" t="s">
        <v>1962</v>
      </c>
      <c r="C6" s="1264">
        <v>510</v>
      </c>
      <c r="D6" s="1264"/>
      <c r="E6" s="1264">
        <v>510</v>
      </c>
      <c r="F6" s="1264">
        <v>2021</v>
      </c>
    </row>
    <row r="7" spans="2:10">
      <c r="B7" s="1373" t="s">
        <v>1834</v>
      </c>
      <c r="C7" s="416">
        <v>271</v>
      </c>
      <c r="F7" s="1373">
        <v>2019</v>
      </c>
    </row>
    <row r="8" spans="2:10">
      <c r="B8" s="1264" t="s">
        <v>1963</v>
      </c>
      <c r="C8" s="1264">
        <v>23</v>
      </c>
      <c r="D8" s="1264"/>
      <c r="E8" s="1264">
        <v>23</v>
      </c>
      <c r="F8" s="1264">
        <v>2021</v>
      </c>
    </row>
    <row r="9" spans="2:10">
      <c r="B9" s="109" t="s">
        <v>1911</v>
      </c>
      <c r="C9" s="109" t="s">
        <v>1912</v>
      </c>
    </row>
    <row r="10" spans="2:10">
      <c r="B10" s="109" t="s">
        <v>1974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1:R87"/>
  <sheetViews>
    <sheetView showGridLines="0" zoomScale="89" zoomScaleNormal="89" workbookViewId="0">
      <selection activeCell="M26" sqref="M26"/>
    </sheetView>
  </sheetViews>
  <sheetFormatPr baseColWidth="10" defaultColWidth="11.42578125" defaultRowHeight="15"/>
  <cols>
    <col min="1" max="1" width="11.42578125" style="114"/>
    <col min="2" max="2" width="22" style="114" customWidth="1"/>
    <col min="3" max="6" width="8.7109375" style="114" customWidth="1"/>
    <col min="7" max="8" width="11.42578125" style="114"/>
    <col min="9" max="9" width="16.5703125" style="114" customWidth="1"/>
    <col min="10" max="13" width="11.42578125" style="114"/>
    <col min="14" max="14" width="25.140625" style="114" customWidth="1"/>
    <col min="15" max="16384" width="11.42578125" style="114"/>
  </cols>
  <sheetData>
    <row r="1" spans="2:14" ht="15.75">
      <c r="B1" s="105"/>
      <c r="C1" s="105"/>
      <c r="D1" s="105"/>
      <c r="E1" s="105"/>
    </row>
    <row r="2" spans="2:14" ht="15.75">
      <c r="B2" s="105" t="s">
        <v>99</v>
      </c>
      <c r="C2" s="105"/>
      <c r="D2" s="105"/>
      <c r="E2" s="105"/>
      <c r="N2" s="105"/>
    </row>
    <row r="3" spans="2:14" ht="15.75">
      <c r="B3" s="105"/>
      <c r="C3" s="105"/>
      <c r="D3" s="105"/>
      <c r="E3" s="105"/>
    </row>
    <row r="4" spans="2:14" ht="15.75">
      <c r="B4" s="105" t="s">
        <v>76</v>
      </c>
    </row>
    <row r="5" spans="2:14">
      <c r="B5" s="8" t="s">
        <v>66</v>
      </c>
      <c r="C5" s="116"/>
      <c r="D5" s="116"/>
      <c r="E5" s="116"/>
    </row>
    <row r="6" spans="2:14" ht="15" customHeight="1">
      <c r="B6" s="281"/>
      <c r="C6" s="159">
        <v>2020</v>
      </c>
      <c r="D6" s="159">
        <v>2014</v>
      </c>
      <c r="E6" s="159">
        <v>2013</v>
      </c>
      <c r="F6" s="159">
        <v>2012</v>
      </c>
    </row>
    <row r="7" spans="2:14" ht="15" customHeight="1" thickBot="1">
      <c r="B7" s="106" t="s">
        <v>102</v>
      </c>
      <c r="C7" s="207">
        <v>9360</v>
      </c>
      <c r="D7" s="181">
        <v>6850</v>
      </c>
      <c r="E7" s="181">
        <v>6720</v>
      </c>
      <c r="F7" s="118"/>
    </row>
    <row r="8" spans="2:14" ht="15" customHeight="1" thickBot="1">
      <c r="B8" s="106" t="s">
        <v>104</v>
      </c>
      <c r="C8" s="111"/>
      <c r="D8" s="181">
        <v>998</v>
      </c>
      <c r="E8" s="181">
        <v>980</v>
      </c>
      <c r="F8" s="118"/>
    </row>
    <row r="9" spans="2:14" ht="15" customHeight="1" thickBot="1">
      <c r="B9" s="106" t="s">
        <v>106</v>
      </c>
      <c r="C9" s="111"/>
      <c r="D9" s="181">
        <v>1360</v>
      </c>
      <c r="E9" s="181">
        <v>912</v>
      </c>
      <c r="F9" s="118"/>
    </row>
    <row r="10" spans="2:14" ht="15" customHeight="1" thickBot="1">
      <c r="B10" s="106" t="s">
        <v>108</v>
      </c>
      <c r="C10" s="111"/>
      <c r="D10" s="181">
        <v>856</v>
      </c>
      <c r="E10" s="181">
        <v>840</v>
      </c>
      <c r="F10" s="118"/>
    </row>
    <row r="11" spans="2:14" ht="15" customHeight="1" thickBot="1">
      <c r="B11" s="106" t="s">
        <v>110</v>
      </c>
      <c r="C11" s="111"/>
      <c r="D11" s="181">
        <v>486</v>
      </c>
      <c r="E11" s="181">
        <v>476</v>
      </c>
      <c r="F11" s="118"/>
    </row>
    <row r="12" spans="2:14" ht="15" customHeight="1" thickBot="1">
      <c r="B12" s="106" t="s">
        <v>374</v>
      </c>
      <c r="C12" s="111"/>
      <c r="D12" s="181">
        <v>645</v>
      </c>
      <c r="E12" s="181">
        <v>405</v>
      </c>
      <c r="F12" s="118"/>
    </row>
    <row r="13" spans="2:14" ht="15" customHeight="1" thickBot="1">
      <c r="B13" s="106" t="s">
        <v>111</v>
      </c>
      <c r="C13" s="111"/>
      <c r="D13" s="181">
        <v>356</v>
      </c>
      <c r="E13" s="181">
        <v>349</v>
      </c>
      <c r="F13" s="73"/>
    </row>
    <row r="14" spans="2:14" ht="15" customHeight="1" thickBot="1">
      <c r="B14" s="106" t="s">
        <v>112</v>
      </c>
      <c r="C14" s="111"/>
      <c r="D14" s="72">
        <v>332</v>
      </c>
      <c r="E14" s="72">
        <v>326</v>
      </c>
      <c r="F14" s="118"/>
    </row>
    <row r="15" spans="2:14" ht="15" customHeight="1" thickBot="1">
      <c r="B15" s="106" t="s">
        <v>113</v>
      </c>
      <c r="C15" s="111"/>
      <c r="D15" s="181">
        <v>320</v>
      </c>
      <c r="E15" s="181">
        <v>314</v>
      </c>
      <c r="F15" s="118"/>
    </row>
    <row r="16" spans="2:14" ht="15" customHeight="1" thickBot="1">
      <c r="B16" s="106" t="s">
        <v>114</v>
      </c>
      <c r="C16" s="111"/>
      <c r="D16" s="181">
        <v>338</v>
      </c>
      <c r="E16" s="181">
        <v>312</v>
      </c>
      <c r="F16" s="118"/>
    </row>
    <row r="17" spans="2:18" ht="15" customHeight="1" thickBot="1">
      <c r="B17" s="106" t="s">
        <v>115</v>
      </c>
      <c r="C17" s="111"/>
      <c r="D17" s="181">
        <v>275</v>
      </c>
      <c r="E17" s="181">
        <v>270</v>
      </c>
      <c r="F17" s="118"/>
      <c r="I17" s="219"/>
      <c r="J17" s="287"/>
      <c r="K17" s="287"/>
      <c r="L17" s="287"/>
      <c r="M17" s="287"/>
    </row>
    <row r="18" spans="2:18" ht="15" customHeight="1" thickBot="1">
      <c r="B18" s="106" t="s">
        <v>116</v>
      </c>
      <c r="C18" s="111"/>
      <c r="D18" s="181">
        <v>264</v>
      </c>
      <c r="E18" s="181">
        <v>259</v>
      </c>
      <c r="F18" s="118"/>
      <c r="P18" s="287"/>
      <c r="Q18" s="287"/>
      <c r="R18" s="287"/>
    </row>
    <row r="19" spans="2:18" ht="15" customHeight="1" thickBot="1">
      <c r="B19" s="106" t="s">
        <v>117</v>
      </c>
      <c r="C19" s="111"/>
      <c r="D19" s="181">
        <v>210</v>
      </c>
      <c r="E19" s="181">
        <v>206</v>
      </c>
      <c r="F19" s="118"/>
    </row>
    <row r="20" spans="2:18" ht="15" customHeight="1" thickBot="1">
      <c r="B20" s="106" t="s">
        <v>118</v>
      </c>
      <c r="C20" s="111"/>
      <c r="D20" s="181">
        <v>345</v>
      </c>
      <c r="E20" s="181">
        <v>188</v>
      </c>
      <c r="F20" s="118"/>
    </row>
    <row r="21" spans="2:18" ht="15" customHeight="1" thickBot="1">
      <c r="B21" s="106" t="s">
        <v>119</v>
      </c>
      <c r="C21" s="111"/>
      <c r="D21" s="181">
        <v>320</v>
      </c>
      <c r="E21" s="181">
        <v>181</v>
      </c>
      <c r="F21" s="118"/>
    </row>
    <row r="22" spans="2:18" ht="15" customHeight="1" thickBot="1">
      <c r="B22" s="106" t="s">
        <v>120</v>
      </c>
      <c r="C22" s="111"/>
      <c r="D22" s="181">
        <v>175</v>
      </c>
      <c r="E22" s="181">
        <v>171</v>
      </c>
      <c r="F22" s="118"/>
    </row>
    <row r="23" spans="2:18" ht="15" customHeight="1" thickBot="1">
      <c r="B23" s="106" t="s">
        <v>121</v>
      </c>
      <c r="C23" s="111"/>
      <c r="D23" s="181">
        <v>162</v>
      </c>
      <c r="E23" s="181">
        <v>158</v>
      </c>
      <c r="F23" s="118"/>
    </row>
    <row r="24" spans="2:18" ht="15" customHeight="1" thickBot="1">
      <c r="B24" s="106" t="s">
        <v>122</v>
      </c>
      <c r="C24" s="111"/>
      <c r="D24" s="181">
        <v>184</v>
      </c>
      <c r="E24" s="181">
        <v>135</v>
      </c>
      <c r="F24" s="118"/>
    </row>
    <row r="25" spans="2:18" ht="15" customHeight="1" thickBot="1">
      <c r="B25" s="106" t="s">
        <v>123</v>
      </c>
      <c r="C25" s="111"/>
      <c r="D25" s="181">
        <v>125</v>
      </c>
      <c r="E25" s="181">
        <v>123</v>
      </c>
      <c r="F25" s="118"/>
    </row>
    <row r="26" spans="2:18" ht="15" customHeight="1" thickBot="1">
      <c r="B26" s="106" t="s">
        <v>124</v>
      </c>
      <c r="C26" s="111"/>
      <c r="D26" s="181">
        <v>391</v>
      </c>
      <c r="E26" s="181">
        <v>445</v>
      </c>
      <c r="F26" s="118"/>
    </row>
    <row r="27" spans="2:18" ht="15.75" thickBot="1">
      <c r="B27" s="61" t="s">
        <v>109</v>
      </c>
      <c r="C27" s="323">
        <v>15600</v>
      </c>
      <c r="D27" s="53">
        <v>14992</v>
      </c>
      <c r="E27" s="53">
        <v>13770</v>
      </c>
      <c r="F27" s="53">
        <v>11800</v>
      </c>
    </row>
    <row r="28" spans="2:18">
      <c r="B28" s="109" t="s">
        <v>578</v>
      </c>
      <c r="C28" s="20"/>
      <c r="D28" s="20"/>
      <c r="E28" s="20"/>
    </row>
    <row r="29" spans="2:18">
      <c r="F29" s="84"/>
    </row>
    <row r="30" spans="2:18">
      <c r="F30" s="84"/>
    </row>
    <row r="31" spans="2:18" ht="15.75">
      <c r="B31" s="105" t="s">
        <v>76</v>
      </c>
      <c r="D31" s="105"/>
      <c r="E31" s="105"/>
    </row>
    <row r="32" spans="2:18">
      <c r="B32" s="116" t="s">
        <v>66</v>
      </c>
      <c r="D32" s="116"/>
      <c r="E32" s="116"/>
    </row>
    <row r="33" spans="2:15">
      <c r="B33" s="347"/>
      <c r="C33" s="172" t="s">
        <v>579</v>
      </c>
      <c r="D33" s="172">
        <v>2019</v>
      </c>
      <c r="E33" s="172">
        <v>2014</v>
      </c>
      <c r="F33" s="172">
        <v>2013</v>
      </c>
      <c r="G33" s="172">
        <v>2012</v>
      </c>
    </row>
    <row r="34" spans="2:15" ht="15.75" customHeight="1" thickBot="1">
      <c r="B34" s="106" t="s">
        <v>100</v>
      </c>
      <c r="C34" s="346"/>
      <c r="D34" s="55"/>
      <c r="E34" s="55">
        <v>8561</v>
      </c>
      <c r="F34" s="55">
        <v>8171</v>
      </c>
      <c r="G34" s="53"/>
    </row>
    <row r="35" spans="2:15" ht="15.75" thickBot="1">
      <c r="B35" s="106" t="s">
        <v>101</v>
      </c>
      <c r="C35" s="346"/>
      <c r="D35" s="55"/>
      <c r="E35" s="55">
        <v>2714</v>
      </c>
      <c r="F35" s="55">
        <v>2241</v>
      </c>
      <c r="G35" s="53"/>
    </row>
    <row r="36" spans="2:15" ht="15.75" thickBot="1">
      <c r="B36" s="106" t="s">
        <v>103</v>
      </c>
      <c r="C36" s="346"/>
      <c r="D36" s="55"/>
      <c r="E36" s="55">
        <v>2027</v>
      </c>
      <c r="F36" s="55">
        <v>1772</v>
      </c>
      <c r="G36" s="53"/>
    </row>
    <row r="37" spans="2:15" ht="15.75" thickBot="1">
      <c r="B37" s="106" t="s">
        <v>105</v>
      </c>
      <c r="C37" s="346"/>
      <c r="D37" s="55"/>
      <c r="E37" s="55">
        <v>861</v>
      </c>
      <c r="F37" s="55">
        <v>815</v>
      </c>
      <c r="G37" s="53"/>
    </row>
    <row r="38" spans="2:15">
      <c r="B38" s="216" t="s">
        <v>107</v>
      </c>
      <c r="C38" s="166"/>
      <c r="D38" s="167"/>
      <c r="E38" s="167">
        <v>829</v>
      </c>
      <c r="F38" s="167">
        <v>771</v>
      </c>
      <c r="G38" s="168"/>
    </row>
    <row r="39" spans="2:15">
      <c r="B39" s="170" t="s">
        <v>109</v>
      </c>
      <c r="C39" s="169">
        <v>15600</v>
      </c>
      <c r="D39" s="169">
        <v>15600</v>
      </c>
      <c r="E39" s="169">
        <v>14992</v>
      </c>
      <c r="F39" s="169">
        <v>13770</v>
      </c>
      <c r="G39" s="169">
        <v>11800</v>
      </c>
    </row>
    <row r="40" spans="2:15">
      <c r="B40" s="109" t="s">
        <v>584</v>
      </c>
    </row>
    <row r="42" spans="2:15">
      <c r="N42" s="49"/>
      <c r="O42" s="200"/>
    </row>
    <row r="43" spans="2:15" ht="15.75">
      <c r="B43" s="105" t="s">
        <v>76</v>
      </c>
      <c r="N43" s="49"/>
      <c r="O43" s="200"/>
    </row>
    <row r="44" spans="2:15">
      <c r="B44" s="8" t="s">
        <v>2</v>
      </c>
      <c r="N44" s="49"/>
      <c r="O44" s="200"/>
    </row>
    <row r="45" spans="2:15">
      <c r="B45" s="347"/>
      <c r="C45" s="159">
        <v>2020</v>
      </c>
      <c r="D45" s="159">
        <v>2019</v>
      </c>
      <c r="E45" s="159">
        <v>2014</v>
      </c>
      <c r="N45" s="49"/>
      <c r="O45" s="200"/>
    </row>
    <row r="46" spans="2:15" ht="15.75" thickBot="1">
      <c r="B46" s="106" t="s">
        <v>100</v>
      </c>
      <c r="C46" s="346"/>
      <c r="D46" s="199"/>
      <c r="E46" s="199">
        <v>4018</v>
      </c>
      <c r="N46" s="49"/>
      <c r="O46" s="200"/>
    </row>
    <row r="47" spans="2:15" ht="15.75" thickBot="1">
      <c r="B47" s="106" t="s">
        <v>103</v>
      </c>
      <c r="C47" s="346"/>
      <c r="D47" s="199"/>
      <c r="E47" s="199">
        <v>1138</v>
      </c>
      <c r="N47" s="49"/>
      <c r="O47" s="200"/>
    </row>
    <row r="48" spans="2:15" ht="15.75" thickBot="1">
      <c r="B48" s="106" t="s">
        <v>105</v>
      </c>
      <c r="C48" s="346"/>
      <c r="D48" s="199"/>
      <c r="E48" s="199">
        <v>437</v>
      </c>
      <c r="J48" s="49"/>
      <c r="K48" s="200"/>
      <c r="N48" s="49"/>
      <c r="O48" s="200"/>
    </row>
    <row r="49" spans="2:15">
      <c r="B49" s="122" t="s">
        <v>107</v>
      </c>
      <c r="C49" s="171"/>
      <c r="D49" s="288"/>
      <c r="E49" s="288">
        <v>423</v>
      </c>
      <c r="N49" s="49"/>
      <c r="O49" s="200"/>
    </row>
    <row r="50" spans="2:15">
      <c r="B50" s="170" t="s">
        <v>109</v>
      </c>
      <c r="C50" s="169">
        <v>8300</v>
      </c>
      <c r="D50" s="169">
        <v>8300</v>
      </c>
      <c r="E50" s="169">
        <v>8248</v>
      </c>
      <c r="N50" s="49"/>
      <c r="O50" s="200"/>
    </row>
    <row r="51" spans="2:15">
      <c r="B51" s="109" t="s">
        <v>584</v>
      </c>
      <c r="C51" s="287"/>
      <c r="N51" s="49"/>
      <c r="O51" s="200"/>
    </row>
    <row r="52" spans="2:15">
      <c r="B52" s="287"/>
      <c r="C52" s="287"/>
      <c r="N52" s="49"/>
      <c r="O52" s="200"/>
    </row>
    <row r="53" spans="2:15">
      <c r="B53" s="287"/>
      <c r="C53" s="287"/>
      <c r="N53" s="49"/>
      <c r="O53" s="200"/>
    </row>
    <row r="54" spans="2:15" ht="15.75">
      <c r="B54" s="105" t="s">
        <v>76</v>
      </c>
      <c r="N54" s="49"/>
      <c r="O54" s="200"/>
    </row>
    <row r="55" spans="2:15">
      <c r="B55" s="116" t="s">
        <v>66</v>
      </c>
      <c r="N55" s="49"/>
      <c r="O55" s="200"/>
    </row>
    <row r="56" spans="2:15">
      <c r="B56" s="136" t="s">
        <v>404</v>
      </c>
      <c r="C56" s="172" t="s">
        <v>579</v>
      </c>
      <c r="D56" s="172">
        <v>2014</v>
      </c>
      <c r="N56" s="49"/>
      <c r="O56" s="200"/>
    </row>
    <row r="57" spans="2:15" ht="15.75" thickBot="1">
      <c r="B57" s="106" t="s">
        <v>394</v>
      </c>
      <c r="C57" s="346">
        <v>1342</v>
      </c>
      <c r="D57" s="346">
        <v>1200</v>
      </c>
      <c r="N57" s="49"/>
      <c r="O57" s="200"/>
    </row>
    <row r="58" spans="2:15" ht="15.75" thickBot="1">
      <c r="B58" s="106" t="s">
        <v>390</v>
      </c>
      <c r="C58" s="346">
        <v>530</v>
      </c>
      <c r="D58" s="346">
        <v>270</v>
      </c>
      <c r="N58" s="49"/>
      <c r="O58" s="200"/>
    </row>
    <row r="59" spans="2:15" ht="15.75" thickBot="1">
      <c r="B59" s="106" t="s">
        <v>391</v>
      </c>
      <c r="C59" s="346">
        <v>13738</v>
      </c>
      <c r="D59" s="346">
        <v>12300</v>
      </c>
      <c r="N59" s="49"/>
      <c r="O59" s="200"/>
    </row>
    <row r="60" spans="2:15" ht="15.75" thickBot="1">
      <c r="B60" s="106" t="s">
        <v>150</v>
      </c>
      <c r="C60" s="346"/>
      <c r="D60" s="346">
        <v>1222</v>
      </c>
      <c r="N60" s="49"/>
      <c r="O60" s="200"/>
    </row>
    <row r="61" spans="2:15">
      <c r="B61" s="48" t="s">
        <v>72</v>
      </c>
      <c r="C61" s="169">
        <f>SUM(C57:C60)</f>
        <v>15610</v>
      </c>
      <c r="D61" s="169">
        <v>14992</v>
      </c>
      <c r="N61" s="49"/>
      <c r="O61" s="200"/>
    </row>
    <row r="62" spans="2:15">
      <c r="B62" s="216"/>
      <c r="C62" s="216"/>
      <c r="D62" s="216"/>
      <c r="N62" s="49"/>
      <c r="O62" s="200"/>
    </row>
    <row r="63" spans="2:15">
      <c r="B63" s="136" t="s">
        <v>405</v>
      </c>
      <c r="C63" s="172" t="s">
        <v>579</v>
      </c>
      <c r="D63" s="172">
        <v>2014</v>
      </c>
      <c r="N63" s="49"/>
      <c r="O63" s="200"/>
    </row>
    <row r="64" spans="2:15" ht="15.75" thickBot="1">
      <c r="B64" s="106" t="s">
        <v>155</v>
      </c>
      <c r="C64" s="346">
        <v>840</v>
      </c>
      <c r="D64" s="346">
        <v>790</v>
      </c>
      <c r="N64" s="49"/>
      <c r="O64" s="200"/>
    </row>
    <row r="65" spans="2:15" ht="15.75" thickBot="1">
      <c r="B65" s="106" t="s">
        <v>393</v>
      </c>
      <c r="C65" s="346">
        <v>890</v>
      </c>
      <c r="D65" s="346">
        <v>810</v>
      </c>
      <c r="N65" s="49"/>
      <c r="O65" s="200"/>
    </row>
    <row r="66" spans="2:15" ht="15.75" thickBot="1">
      <c r="B66" s="106" t="s">
        <v>392</v>
      </c>
      <c r="C66" s="346">
        <v>13870</v>
      </c>
      <c r="D66" s="346">
        <v>12710</v>
      </c>
      <c r="N66" s="49"/>
      <c r="O66" s="200"/>
    </row>
    <row r="67" spans="2:15" ht="15.75" thickBot="1">
      <c r="B67" s="106" t="s">
        <v>150</v>
      </c>
      <c r="C67" s="346"/>
      <c r="D67" s="346">
        <v>682</v>
      </c>
      <c r="N67" s="49"/>
      <c r="O67" s="200"/>
    </row>
    <row r="68" spans="2:15">
      <c r="B68" s="48" t="s">
        <v>72</v>
      </c>
      <c r="C68" s="169">
        <f>SUM(C64:C67)</f>
        <v>15600</v>
      </c>
      <c r="D68" s="169">
        <v>14992</v>
      </c>
      <c r="N68" s="49"/>
      <c r="O68" s="200"/>
    </row>
    <row r="69" spans="2:15">
      <c r="B69" s="109" t="s">
        <v>584</v>
      </c>
      <c r="C69" s="200"/>
      <c r="N69" s="49"/>
      <c r="O69" s="200"/>
    </row>
    <row r="70" spans="2:15">
      <c r="B70" s="287"/>
      <c r="C70" s="287"/>
      <c r="N70" s="49"/>
      <c r="O70" s="200"/>
    </row>
    <row r="71" spans="2:15">
      <c r="N71" s="49"/>
      <c r="O71" s="200"/>
    </row>
    <row r="72" spans="2:15" ht="15.75">
      <c r="B72" s="105" t="s">
        <v>76</v>
      </c>
      <c r="N72" s="213"/>
    </row>
    <row r="73" spans="2:15">
      <c r="B73" s="8" t="s">
        <v>568</v>
      </c>
    </row>
    <row r="74" spans="2:15">
      <c r="B74" s="159"/>
      <c r="C74" s="159">
        <v>2020</v>
      </c>
      <c r="D74" s="159" t="s">
        <v>545</v>
      </c>
      <c r="E74" s="107">
        <v>2018</v>
      </c>
      <c r="F74" s="107">
        <v>2017</v>
      </c>
      <c r="G74" s="107">
        <v>2016</v>
      </c>
      <c r="H74" s="107">
        <v>2015</v>
      </c>
      <c r="I74" s="107">
        <v>2014</v>
      </c>
      <c r="J74" s="107">
        <v>2013</v>
      </c>
      <c r="K74" s="107">
        <v>2012</v>
      </c>
      <c r="L74" s="107">
        <v>2011</v>
      </c>
      <c r="M74" s="107">
        <v>2010</v>
      </c>
    </row>
    <row r="75" spans="2:15" ht="15.75" thickBot="1">
      <c r="B75" s="106" t="s">
        <v>510</v>
      </c>
      <c r="C75" s="322">
        <v>9.5</v>
      </c>
      <c r="D75" s="119">
        <v>8.6999999999999993</v>
      </c>
      <c r="E75" s="119">
        <v>7.2</v>
      </c>
      <c r="F75" s="119">
        <v>6.9</v>
      </c>
      <c r="G75" s="119">
        <v>6.5</v>
      </c>
      <c r="H75" s="119">
        <v>6.1</v>
      </c>
      <c r="I75" s="119">
        <v>5.6</v>
      </c>
      <c r="J75" s="119">
        <v>5.2</v>
      </c>
      <c r="K75" s="119">
        <v>4.8</v>
      </c>
      <c r="L75" s="119">
        <v>4.4000000000000004</v>
      </c>
      <c r="M75" s="119">
        <v>3.8</v>
      </c>
    </row>
    <row r="76" spans="2:15" ht="15.75" thickBot="1">
      <c r="B76" s="106" t="s">
        <v>509</v>
      </c>
      <c r="C76" s="322">
        <v>45.8</v>
      </c>
      <c r="D76" s="119">
        <v>42</v>
      </c>
      <c r="E76" s="119">
        <v>34.299999999999997</v>
      </c>
      <c r="F76" s="119">
        <v>33.200000000000003</v>
      </c>
      <c r="G76" s="119">
        <v>31.6</v>
      </c>
      <c r="H76" s="119">
        <v>29.9</v>
      </c>
      <c r="I76" s="119">
        <v>27.6</v>
      </c>
      <c r="J76" s="119">
        <v>25.9</v>
      </c>
      <c r="K76" s="119">
        <v>24.1</v>
      </c>
      <c r="L76" s="119">
        <v>22.3</v>
      </c>
      <c r="M76" s="119">
        <v>19.5</v>
      </c>
    </row>
    <row r="77" spans="2:15">
      <c r="B77" s="282" t="s">
        <v>511</v>
      </c>
    </row>
    <row r="78" spans="2:15">
      <c r="B78" s="109" t="s">
        <v>2327</v>
      </c>
    </row>
    <row r="79" spans="2:15" ht="18">
      <c r="B79" s="82"/>
    </row>
    <row r="80" spans="2:15" ht="15.75">
      <c r="B80" s="190" t="s">
        <v>564</v>
      </c>
    </row>
    <row r="81" spans="2:9">
      <c r="B81" s="8" t="s">
        <v>567</v>
      </c>
    </row>
    <row r="82" spans="2:9">
      <c r="B82" s="159"/>
      <c r="C82" s="107">
        <v>2021</v>
      </c>
      <c r="D82" s="1557">
        <v>2020</v>
      </c>
      <c r="E82" s="1557">
        <v>2019</v>
      </c>
      <c r="F82" s="1557">
        <v>2018</v>
      </c>
      <c r="G82" s="1557">
        <v>2017</v>
      </c>
      <c r="H82" s="1557">
        <v>2016</v>
      </c>
      <c r="I82" s="1557">
        <v>2015</v>
      </c>
    </row>
    <row r="83" spans="2:9" ht="15.75" thickBot="1">
      <c r="B83" s="106" t="s">
        <v>566</v>
      </c>
      <c r="C83" s="322">
        <v>1332.9811</v>
      </c>
      <c r="D83" s="322">
        <v>872.35640000000001</v>
      </c>
      <c r="E83" s="321">
        <v>845.3</v>
      </c>
      <c r="F83" s="321">
        <v>754.81</v>
      </c>
      <c r="G83" s="321">
        <v>677.49</v>
      </c>
      <c r="H83" s="321">
        <v>588.17999999999995</v>
      </c>
      <c r="I83" s="321">
        <v>557.66</v>
      </c>
    </row>
    <row r="84" spans="2:9" ht="15.75" thickBot="1">
      <c r="B84" s="106" t="s">
        <v>565</v>
      </c>
      <c r="C84" s="322">
        <v>209</v>
      </c>
      <c r="D84" s="322">
        <v>148</v>
      </c>
      <c r="E84" s="321">
        <v>187.19</v>
      </c>
      <c r="F84" s="321">
        <v>169.85</v>
      </c>
      <c r="G84" s="321">
        <v>170.53</v>
      </c>
      <c r="H84" s="321">
        <v>170.96</v>
      </c>
      <c r="I84" s="321">
        <v>129.34</v>
      </c>
    </row>
    <row r="85" spans="2:9">
      <c r="B85" s="155" t="s">
        <v>2328</v>
      </c>
    </row>
    <row r="86" spans="2:9" ht="18">
      <c r="B86" s="82"/>
    </row>
    <row r="87" spans="2:9">
      <c r="C87" s="1577"/>
    </row>
  </sheetData>
  <hyperlinks>
    <hyperlink ref="B28" r:id="rId1"/>
    <hyperlink ref="B77" r:id="rId2"/>
    <hyperlink ref="B40" r:id="rId3" display="Source: Ibraflor, Mercado Interno, 2020"/>
    <hyperlink ref="B51" r:id="rId4" display="Source: Ibraflor, Mercado Interno, 2020"/>
    <hyperlink ref="B69" r:id="rId5" display="Source: Ibraflor, Mercado Interno, 2020"/>
    <hyperlink ref="B78" r:id="rId6" display="Source: Ibraflor, Mercado Interno, 2020"/>
  </hyperlinks>
  <pageMargins left="0.7" right="0.7" top="0.78740157499999996" bottom="0.78740157499999996" header="0.3" footer="0.3"/>
  <pageSetup paperSize="9" orientation="portrait" horizontalDpi="1200" verticalDpi="1200"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E6E6"/>
  </sheetPr>
  <dimension ref="B2:X331"/>
  <sheetViews>
    <sheetView zoomScaleNormal="100" workbookViewId="0">
      <selection activeCell="I14" sqref="I14"/>
    </sheetView>
  </sheetViews>
  <sheetFormatPr baseColWidth="10" defaultColWidth="11.42578125" defaultRowHeight="15"/>
  <cols>
    <col min="1" max="1" width="11.42578125" style="114"/>
    <col min="2" max="2" width="25.140625" style="114" customWidth="1"/>
    <col min="3" max="3" width="11.42578125" style="114"/>
    <col min="4" max="4" width="19.5703125" style="114" customWidth="1"/>
    <col min="5" max="5" width="18.7109375" style="114" customWidth="1"/>
    <col min="6" max="16384" width="11.42578125" style="114"/>
  </cols>
  <sheetData>
    <row r="2" spans="2:4" ht="15.75">
      <c r="B2" s="105" t="s">
        <v>680</v>
      </c>
    </row>
    <row r="3" spans="2:4" ht="15.75">
      <c r="B3" s="105"/>
    </row>
    <row r="4" spans="2:4" ht="15.75">
      <c r="B4" s="105" t="s">
        <v>1979</v>
      </c>
    </row>
    <row r="5" spans="2:4" ht="15.75">
      <c r="B5" s="105"/>
    </row>
    <row r="6" spans="2:4">
      <c r="B6" s="16" t="s">
        <v>613</v>
      </c>
      <c r="C6" s="385">
        <v>38.200000000000003</v>
      </c>
      <c r="D6" s="386" t="s">
        <v>614</v>
      </c>
    </row>
    <row r="7" spans="2:4">
      <c r="B7" s="16" t="s">
        <v>615</v>
      </c>
      <c r="C7" s="393" t="s">
        <v>1986</v>
      </c>
      <c r="D7" s="386" t="s">
        <v>616</v>
      </c>
    </row>
    <row r="8" spans="2:4">
      <c r="B8" s="388" t="s">
        <v>617</v>
      </c>
      <c r="C8" s="389">
        <v>4</v>
      </c>
      <c r="D8" s="390" t="s">
        <v>618</v>
      </c>
    </row>
    <row r="9" spans="2:4" ht="15" customHeight="1">
      <c r="B9" s="391"/>
      <c r="C9" s="392"/>
      <c r="D9" s="386"/>
    </row>
    <row r="10" spans="2:4">
      <c r="B10" s="16" t="s">
        <v>619</v>
      </c>
      <c r="C10" s="393">
        <v>1847.8</v>
      </c>
      <c r="D10" s="386" t="s">
        <v>620</v>
      </c>
    </row>
    <row r="11" spans="2:4">
      <c r="B11" s="391" t="s">
        <v>621</v>
      </c>
      <c r="C11" s="392">
        <v>48310</v>
      </c>
      <c r="D11" s="386" t="s">
        <v>622</v>
      </c>
    </row>
    <row r="12" spans="2:4" ht="15" customHeight="1">
      <c r="B12" s="16" t="s">
        <v>623</v>
      </c>
      <c r="C12" s="393">
        <v>1977</v>
      </c>
      <c r="D12" s="386" t="s">
        <v>620</v>
      </c>
    </row>
    <row r="13" spans="2:4">
      <c r="B13" s="391" t="s">
        <v>681</v>
      </c>
      <c r="C13" s="392"/>
      <c r="D13" s="386"/>
    </row>
    <row r="14" spans="2:4" ht="15" customHeight="1">
      <c r="B14" s="391" t="s">
        <v>621</v>
      </c>
      <c r="C14" s="392">
        <v>51690</v>
      </c>
      <c r="D14" s="386" t="s">
        <v>625</v>
      </c>
    </row>
    <row r="15" spans="2:4">
      <c r="B15" s="394"/>
      <c r="C15" s="395"/>
      <c r="D15" s="390"/>
    </row>
    <row r="16" spans="2:4">
      <c r="B16" s="16" t="s">
        <v>626</v>
      </c>
      <c r="C16" s="385">
        <v>4.5999999999999996</v>
      </c>
      <c r="D16" s="386" t="s">
        <v>627</v>
      </c>
    </row>
    <row r="17" spans="2:15">
      <c r="B17" s="16" t="s">
        <v>628</v>
      </c>
      <c r="C17" s="385">
        <v>4</v>
      </c>
      <c r="D17" s="386" t="s">
        <v>629</v>
      </c>
    </row>
    <row r="18" spans="2:15" ht="15" customHeight="1">
      <c r="B18" s="396"/>
      <c r="C18" s="392"/>
      <c r="D18" s="392"/>
      <c r="E18" s="386"/>
    </row>
    <row r="19" spans="2:15">
      <c r="B19" s="397" t="s">
        <v>682</v>
      </c>
      <c r="C19" s="398"/>
      <c r="D19" s="398"/>
      <c r="E19" s="398"/>
    </row>
    <row r="20" spans="2:15">
      <c r="B20" s="399" t="s">
        <v>1987</v>
      </c>
      <c r="C20" s="400"/>
      <c r="D20" s="400"/>
      <c r="E20" s="401"/>
    </row>
    <row r="23" spans="2:15" ht="15.75">
      <c r="B23" s="108" t="s">
        <v>76</v>
      </c>
    </row>
    <row r="24" spans="2:15">
      <c r="B24" s="98" t="s">
        <v>66</v>
      </c>
    </row>
    <row r="25" spans="2:15">
      <c r="B25" s="159"/>
      <c r="C25" s="159"/>
      <c r="D25" s="159">
        <v>2021</v>
      </c>
      <c r="E25" s="159">
        <v>2020</v>
      </c>
      <c r="F25" s="159">
        <v>2019</v>
      </c>
      <c r="G25" s="159">
        <v>2018</v>
      </c>
      <c r="H25" s="159">
        <v>2017</v>
      </c>
      <c r="I25" s="159">
        <v>2016</v>
      </c>
      <c r="J25" s="159">
        <v>2015</v>
      </c>
      <c r="K25" s="159">
        <v>2014</v>
      </c>
      <c r="L25" s="159">
        <v>2013</v>
      </c>
      <c r="M25" s="159">
        <v>2012</v>
      </c>
      <c r="N25" s="159">
        <v>2011</v>
      </c>
      <c r="O25" s="300"/>
    </row>
    <row r="26" spans="2:15" ht="15.75" thickBot="1">
      <c r="B26" s="1744" t="s">
        <v>684</v>
      </c>
      <c r="C26" s="1744"/>
      <c r="D26" s="1272">
        <v>670</v>
      </c>
      <c r="E26" s="1270">
        <v>709</v>
      </c>
      <c r="F26" s="1270">
        <v>706</v>
      </c>
      <c r="G26" s="1270">
        <v>712</v>
      </c>
      <c r="H26" s="1270">
        <v>735</v>
      </c>
      <c r="I26" s="1270">
        <v>760</v>
      </c>
      <c r="J26" s="1270">
        <v>800</v>
      </c>
      <c r="K26" s="1270">
        <v>790</v>
      </c>
      <c r="L26" s="1270">
        <v>816</v>
      </c>
      <c r="M26" s="1270">
        <v>817</v>
      </c>
      <c r="N26" s="1270">
        <v>816</v>
      </c>
      <c r="O26" s="986"/>
    </row>
    <row r="27" spans="2:15" ht="15.75" thickBot="1">
      <c r="B27" s="119" t="s">
        <v>685</v>
      </c>
      <c r="C27" s="106"/>
      <c r="D27" s="26">
        <v>189</v>
      </c>
      <c r="E27" s="52">
        <v>199</v>
      </c>
      <c r="F27" s="52">
        <v>200</v>
      </c>
      <c r="G27" s="52">
        <v>195</v>
      </c>
      <c r="H27" s="52">
        <v>218</v>
      </c>
      <c r="I27" s="52">
        <v>232</v>
      </c>
      <c r="J27" s="52">
        <v>237</v>
      </c>
      <c r="K27" s="52">
        <v>239</v>
      </c>
      <c r="L27" s="52">
        <v>248</v>
      </c>
      <c r="M27" s="52">
        <v>218</v>
      </c>
      <c r="N27" s="52">
        <v>218</v>
      </c>
      <c r="O27" s="223"/>
    </row>
    <row r="28" spans="2:15" ht="15.75" thickBot="1">
      <c r="B28" s="1743" t="s">
        <v>686</v>
      </c>
      <c r="C28" s="1743"/>
      <c r="D28" s="423">
        <v>39</v>
      </c>
      <c r="E28" s="424">
        <v>38</v>
      </c>
      <c r="F28" s="424">
        <v>36</v>
      </c>
      <c r="G28" s="424">
        <v>38</v>
      </c>
      <c r="H28" s="424">
        <v>31</v>
      </c>
      <c r="I28" s="424">
        <v>25</v>
      </c>
      <c r="J28" s="424">
        <v>32</v>
      </c>
      <c r="K28" s="424">
        <v>43</v>
      </c>
      <c r="L28" s="424">
        <v>42</v>
      </c>
      <c r="M28" s="424">
        <v>54</v>
      </c>
      <c r="N28" s="72">
        <v>41</v>
      </c>
      <c r="O28" s="152"/>
    </row>
    <row r="29" spans="2:15" ht="15.75" thickBot="1">
      <c r="B29" s="1743" t="s">
        <v>687</v>
      </c>
      <c r="C29" s="1743"/>
      <c r="D29" s="423">
        <v>442</v>
      </c>
      <c r="E29" s="424">
        <v>471</v>
      </c>
      <c r="F29" s="424">
        <v>470</v>
      </c>
      <c r="G29" s="424">
        <v>479</v>
      </c>
      <c r="H29" s="424">
        <v>486</v>
      </c>
      <c r="I29" s="424">
        <v>503</v>
      </c>
      <c r="J29" s="424">
        <v>530</v>
      </c>
      <c r="K29" s="424">
        <v>508</v>
      </c>
      <c r="L29" s="424">
        <v>526</v>
      </c>
      <c r="M29" s="424">
        <v>544</v>
      </c>
      <c r="N29" s="72">
        <v>556</v>
      </c>
      <c r="O29" s="152"/>
    </row>
    <row r="30" spans="2:15" ht="15.75" thickBot="1">
      <c r="B30" s="1745" t="s">
        <v>688</v>
      </c>
      <c r="C30" s="1745"/>
      <c r="D30" s="1272">
        <v>449</v>
      </c>
      <c r="E30" s="1270">
        <v>410</v>
      </c>
      <c r="F30" s="1270">
        <v>329</v>
      </c>
      <c r="G30" s="1270">
        <v>303</v>
      </c>
      <c r="H30" s="1270">
        <v>291</v>
      </c>
      <c r="I30" s="52">
        <v>211</v>
      </c>
      <c r="J30" s="52" t="s">
        <v>79</v>
      </c>
      <c r="K30" s="52" t="s">
        <v>79</v>
      </c>
      <c r="L30" s="52" t="s">
        <v>79</v>
      </c>
      <c r="M30" s="52" t="s">
        <v>79</v>
      </c>
      <c r="N30" s="52" t="s">
        <v>79</v>
      </c>
      <c r="O30" s="223"/>
    </row>
    <row r="31" spans="2:15" ht="15.75" thickBot="1">
      <c r="B31" s="1747" t="s">
        <v>689</v>
      </c>
      <c r="C31" s="1747"/>
      <c r="D31" s="1272">
        <v>15669</v>
      </c>
      <c r="E31" s="1270">
        <v>16041</v>
      </c>
      <c r="F31" s="1270">
        <v>16886</v>
      </c>
      <c r="G31" s="1270">
        <v>17202</v>
      </c>
      <c r="H31" s="1270">
        <v>17691</v>
      </c>
      <c r="I31" s="1270">
        <v>18369</v>
      </c>
      <c r="J31" s="1270">
        <v>19505</v>
      </c>
      <c r="K31" s="1270">
        <v>19763</v>
      </c>
      <c r="L31" s="1270">
        <v>20416</v>
      </c>
      <c r="M31" s="1270">
        <v>21895</v>
      </c>
      <c r="N31" s="1270">
        <v>22771</v>
      </c>
      <c r="O31" s="986"/>
    </row>
    <row r="32" spans="2:15" ht="15.75" thickBot="1">
      <c r="B32" s="1743" t="s">
        <v>690</v>
      </c>
      <c r="C32" s="1743" t="s">
        <v>691</v>
      </c>
      <c r="D32" s="26">
        <v>13762</v>
      </c>
      <c r="E32" s="52">
        <v>14003</v>
      </c>
      <c r="F32" s="52">
        <v>14719</v>
      </c>
      <c r="G32" s="52">
        <v>14939</v>
      </c>
      <c r="H32" s="52">
        <v>15281</v>
      </c>
      <c r="I32" s="52">
        <v>15694</v>
      </c>
      <c r="J32" s="52">
        <v>16267</v>
      </c>
      <c r="K32" s="52">
        <v>16479</v>
      </c>
      <c r="L32" s="52">
        <v>17049</v>
      </c>
      <c r="M32" s="52">
        <v>18399</v>
      </c>
      <c r="N32" s="52">
        <v>19184</v>
      </c>
      <c r="O32" s="223"/>
    </row>
    <row r="33" spans="2:15" ht="15.75" thickBot="1">
      <c r="B33" s="1743" t="s">
        <v>692</v>
      </c>
      <c r="C33" s="1743"/>
      <c r="D33" s="426">
        <v>1908</v>
      </c>
      <c r="E33" s="52">
        <v>2037</v>
      </c>
      <c r="F33" s="52">
        <v>2167</v>
      </c>
      <c r="G33" s="52">
        <v>2263</v>
      </c>
      <c r="H33" s="52">
        <v>2410</v>
      </c>
      <c r="I33" s="52">
        <v>2676</v>
      </c>
      <c r="J33" s="52">
        <v>3238</v>
      </c>
      <c r="K33" s="52">
        <v>3284</v>
      </c>
      <c r="L33" s="52">
        <v>3367</v>
      </c>
      <c r="M33" s="92">
        <v>3496</v>
      </c>
      <c r="N33" s="92" t="s">
        <v>251</v>
      </c>
      <c r="O33" s="223"/>
    </row>
    <row r="34" spans="2:15">
      <c r="B34" s="109" t="s">
        <v>693</v>
      </c>
      <c r="C34" s="109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</row>
    <row r="35" spans="2:15">
      <c r="B35" s="109" t="s">
        <v>694</v>
      </c>
    </row>
    <row r="36" spans="2:15">
      <c r="B36" s="280" t="s">
        <v>1990</v>
      </c>
    </row>
    <row r="37" spans="2:15">
      <c r="B37" s="280" t="s">
        <v>1988</v>
      </c>
    </row>
    <row r="38" spans="2:15">
      <c r="B38" s="427" t="s">
        <v>1989</v>
      </c>
    </row>
    <row r="40" spans="2:15" ht="15.75">
      <c r="B40" s="108" t="s">
        <v>695</v>
      </c>
      <c r="D40" s="27"/>
      <c r="E40" s="27"/>
      <c r="F40" s="27"/>
      <c r="G40" s="27"/>
      <c r="H40" s="27"/>
      <c r="I40" s="27"/>
      <c r="J40" s="27"/>
    </row>
    <row r="42" spans="2:15">
      <c r="B42" s="159"/>
      <c r="C42" s="159"/>
      <c r="D42" s="159">
        <v>2021</v>
      </c>
      <c r="E42" s="159">
        <v>2020</v>
      </c>
      <c r="F42" s="159">
        <v>2019</v>
      </c>
      <c r="G42" s="159">
        <v>2018</v>
      </c>
      <c r="H42" s="159">
        <v>2017</v>
      </c>
      <c r="I42" s="159">
        <v>2016</v>
      </c>
      <c r="J42" s="159">
        <v>2015</v>
      </c>
      <c r="K42" s="159">
        <v>2014</v>
      </c>
      <c r="L42" s="159">
        <v>2013</v>
      </c>
      <c r="M42" s="159">
        <v>2012</v>
      </c>
      <c r="N42" s="159">
        <v>2011</v>
      </c>
      <c r="O42" s="300"/>
    </row>
    <row r="43" spans="2:15" ht="15.75" thickBot="1">
      <c r="B43" s="1744" t="s">
        <v>650</v>
      </c>
      <c r="C43" s="1744"/>
      <c r="D43" s="26">
        <v>1840</v>
      </c>
      <c r="E43" s="52">
        <v>1993</v>
      </c>
      <c r="F43" s="52">
        <v>2127</v>
      </c>
      <c r="G43" s="52">
        <v>2209</v>
      </c>
      <c r="H43" s="52">
        <v>2275</v>
      </c>
      <c r="I43" s="52">
        <v>2242</v>
      </c>
      <c r="J43" s="52">
        <v>2353</v>
      </c>
      <c r="K43" s="52">
        <v>2303</v>
      </c>
      <c r="L43" s="52">
        <v>2477</v>
      </c>
      <c r="M43" s="52">
        <v>2510</v>
      </c>
      <c r="N43" s="52">
        <v>2721</v>
      </c>
      <c r="O43" s="223"/>
    </row>
    <row r="44" spans="2:15" ht="15.75" thickBot="1">
      <c r="B44" s="1745" t="s">
        <v>696</v>
      </c>
      <c r="C44" s="1745"/>
      <c r="D44" s="26">
        <v>1557</v>
      </c>
      <c r="E44" s="52">
        <v>1615</v>
      </c>
      <c r="F44" s="52">
        <v>1620</v>
      </c>
      <c r="G44" s="52">
        <v>1646</v>
      </c>
      <c r="H44" s="52">
        <v>1703</v>
      </c>
      <c r="I44" s="52">
        <v>1811</v>
      </c>
      <c r="J44" s="52">
        <v>1872</v>
      </c>
      <c r="K44" s="52">
        <v>1940</v>
      </c>
      <c r="L44" s="52">
        <v>2035</v>
      </c>
      <c r="M44" s="52">
        <v>2080</v>
      </c>
      <c r="N44" s="52">
        <v>2130</v>
      </c>
      <c r="O44" s="223"/>
    </row>
    <row r="45" spans="2:15" ht="15.75" thickBot="1">
      <c r="B45" s="428" t="s">
        <v>697</v>
      </c>
      <c r="C45" s="428"/>
      <c r="D45" s="426">
        <v>189</v>
      </c>
      <c r="E45" s="92">
        <v>185</v>
      </c>
      <c r="F45" s="92">
        <v>172</v>
      </c>
      <c r="G45" s="92">
        <v>197</v>
      </c>
      <c r="H45" s="92">
        <v>178</v>
      </c>
      <c r="I45" s="92">
        <v>121</v>
      </c>
      <c r="J45" s="92" t="s">
        <v>79</v>
      </c>
      <c r="K45" s="92" t="s">
        <v>79</v>
      </c>
      <c r="L45" s="92" t="s">
        <v>79</v>
      </c>
      <c r="M45" s="92" t="s">
        <v>79</v>
      </c>
      <c r="N45" s="92" t="s">
        <v>79</v>
      </c>
      <c r="O45" s="223"/>
    </row>
    <row r="46" spans="2:15">
      <c r="B46" s="280" t="s">
        <v>1990</v>
      </c>
    </row>
    <row r="47" spans="2:15">
      <c r="B47" s="280" t="s">
        <v>1988</v>
      </c>
      <c r="D47" s="27"/>
      <c r="E47" s="27"/>
      <c r="F47" s="27"/>
      <c r="G47" s="27"/>
      <c r="H47" s="27"/>
    </row>
    <row r="48" spans="2:15">
      <c r="B48" s="280" t="s">
        <v>1989</v>
      </c>
    </row>
    <row r="50" spans="2:5" ht="15.75">
      <c r="B50" s="108" t="s">
        <v>698</v>
      </c>
      <c r="C50" s="108"/>
      <c r="D50" s="87"/>
      <c r="E50" s="87"/>
    </row>
    <row r="51" spans="2:5">
      <c r="B51" s="98" t="s">
        <v>158</v>
      </c>
      <c r="C51" s="98"/>
      <c r="D51" s="87"/>
      <c r="E51" s="87"/>
    </row>
    <row r="52" spans="2:5">
      <c r="B52" s="159"/>
      <c r="C52" s="159">
        <v>2016</v>
      </c>
      <c r="D52" s="159">
        <v>2011</v>
      </c>
      <c r="E52" s="300"/>
    </row>
    <row r="53" spans="2:5" ht="15.75" thickBot="1">
      <c r="B53" s="429" t="s">
        <v>699</v>
      </c>
      <c r="C53" s="1272">
        <v>793</v>
      </c>
      <c r="D53" s="430">
        <v>859</v>
      </c>
      <c r="E53" s="223"/>
    </row>
    <row r="54" spans="2:5" ht="15.75" thickBot="1">
      <c r="B54" s="429" t="s">
        <v>700</v>
      </c>
      <c r="C54" s="1272">
        <v>19859</v>
      </c>
      <c r="D54" s="430">
        <v>24146</v>
      </c>
      <c r="E54" s="223"/>
    </row>
    <row r="55" spans="2:5" ht="15.75" thickBot="1">
      <c r="B55" s="428" t="s">
        <v>263</v>
      </c>
      <c r="C55" s="91">
        <v>23787</v>
      </c>
      <c r="D55" s="430">
        <v>28315</v>
      </c>
      <c r="E55" s="223"/>
    </row>
    <row r="56" spans="2:5">
      <c r="B56" s="109" t="s">
        <v>701</v>
      </c>
      <c r="C56" s="431"/>
      <c r="D56" s="431"/>
      <c r="E56" s="431"/>
    </row>
    <row r="57" spans="2:5">
      <c r="B57" s="432"/>
      <c r="C57" s="431"/>
      <c r="D57" s="431"/>
      <c r="E57" s="431"/>
    </row>
    <row r="58" spans="2:5">
      <c r="E58" s="375"/>
    </row>
    <row r="59" spans="2:5">
      <c r="B59" s="98" t="s">
        <v>702</v>
      </c>
      <c r="E59" s="375"/>
    </row>
    <row r="60" spans="2:5">
      <c r="B60" s="159"/>
      <c r="C60" s="159">
        <v>2016</v>
      </c>
      <c r="D60" s="159">
        <v>2011</v>
      </c>
      <c r="E60" s="300"/>
    </row>
    <row r="61" spans="2:5" ht="15.75" thickBot="1">
      <c r="B61" s="429" t="s">
        <v>699</v>
      </c>
      <c r="C61" s="1272">
        <v>2403</v>
      </c>
      <c r="D61" s="430">
        <v>3016</v>
      </c>
      <c r="E61" s="223"/>
    </row>
    <row r="62" spans="2:5" ht="15.75" thickBot="1">
      <c r="B62" s="429" t="s">
        <v>703</v>
      </c>
      <c r="C62" s="1272">
        <v>2780</v>
      </c>
      <c r="D62" s="430">
        <v>3438</v>
      </c>
      <c r="E62" s="223"/>
    </row>
    <row r="63" spans="2:5" ht="15.75" thickBot="1">
      <c r="B63" s="428" t="s">
        <v>263</v>
      </c>
      <c r="C63" s="91">
        <v>1872</v>
      </c>
      <c r="D63" s="430">
        <v>2381</v>
      </c>
      <c r="E63" s="223"/>
    </row>
    <row r="64" spans="2:5">
      <c r="B64" s="109" t="s">
        <v>704</v>
      </c>
      <c r="C64" s="109"/>
      <c r="D64" s="109"/>
      <c r="E64" s="376"/>
    </row>
    <row r="65" spans="2:13">
      <c r="B65" s="433" t="s">
        <v>705</v>
      </c>
      <c r="C65" s="109"/>
      <c r="D65" s="109"/>
      <c r="E65" s="109"/>
    </row>
    <row r="66" spans="2:13">
      <c r="B66" s="49" t="s">
        <v>706</v>
      </c>
    </row>
    <row r="70" spans="2:13" ht="15.75">
      <c r="B70" s="1276" t="s">
        <v>707</v>
      </c>
      <c r="C70" s="1277"/>
      <c r="D70" s="1277"/>
      <c r="E70" s="1277"/>
      <c r="F70" s="1277"/>
      <c r="G70" s="1277"/>
      <c r="H70" s="1277"/>
      <c r="I70" s="1277"/>
      <c r="J70" s="1277"/>
      <c r="K70" s="1277"/>
      <c r="L70" s="165"/>
      <c r="M70" s="165"/>
    </row>
    <row r="71" spans="2:13">
      <c r="B71" s="1277" t="s">
        <v>708</v>
      </c>
      <c r="C71" s="1277"/>
      <c r="D71" s="1277"/>
      <c r="E71" s="1277"/>
      <c r="F71" s="1277"/>
      <c r="G71" s="1277"/>
      <c r="H71" s="1277"/>
      <c r="I71" s="1277"/>
      <c r="J71" s="1277"/>
      <c r="K71" s="1277"/>
      <c r="L71" s="165"/>
      <c r="M71" s="165"/>
    </row>
    <row r="72" spans="2:13">
      <c r="B72" s="136"/>
      <c r="C72" s="1268">
        <v>2021</v>
      </c>
      <c r="D72" s="1268">
        <v>2020</v>
      </c>
      <c r="E72" s="1268">
        <v>2019</v>
      </c>
      <c r="F72" s="1268">
        <v>2018</v>
      </c>
      <c r="G72" s="1268">
        <v>2017</v>
      </c>
      <c r="H72" s="1268">
        <v>2016</v>
      </c>
      <c r="I72" s="1268">
        <v>2015</v>
      </c>
      <c r="J72" s="1268">
        <v>2014</v>
      </c>
      <c r="K72" s="1268">
        <v>2013</v>
      </c>
      <c r="L72" s="1268">
        <v>2012</v>
      </c>
      <c r="M72" s="1268">
        <v>2011</v>
      </c>
    </row>
    <row r="73" spans="2:13" ht="15.75" thickBot="1">
      <c r="B73" s="1271" t="s">
        <v>73</v>
      </c>
      <c r="C73" s="1272">
        <v>301411.10100000002</v>
      </c>
      <c r="D73" s="434">
        <v>271842.36200000002</v>
      </c>
      <c r="E73" s="434">
        <v>285703</v>
      </c>
      <c r="F73" s="1270">
        <v>296285</v>
      </c>
      <c r="G73" s="1270">
        <v>291342</v>
      </c>
      <c r="H73" s="1270">
        <v>306315</v>
      </c>
      <c r="I73" s="1270">
        <v>314373</v>
      </c>
      <c r="J73" s="1270">
        <v>317576</v>
      </c>
      <c r="K73" s="1270">
        <v>332900</v>
      </c>
      <c r="L73" s="1270">
        <v>321099</v>
      </c>
      <c r="M73" s="1270">
        <v>302624</v>
      </c>
    </row>
    <row r="74" spans="2:13" ht="15.75" thickBot="1">
      <c r="B74" s="106" t="s">
        <v>162</v>
      </c>
      <c r="C74" s="26">
        <v>121879.004</v>
      </c>
      <c r="D74" s="435">
        <v>102996.75</v>
      </c>
      <c r="E74" s="435">
        <v>120895.655</v>
      </c>
      <c r="F74" s="52">
        <v>124903.049</v>
      </c>
      <c r="G74" s="52">
        <v>119131.82</v>
      </c>
      <c r="H74" s="52">
        <v>111177</v>
      </c>
      <c r="I74" s="52">
        <v>120021</v>
      </c>
      <c r="J74" s="52">
        <v>117095</v>
      </c>
      <c r="K74" s="52">
        <v>128743</v>
      </c>
      <c r="L74" s="52" t="s">
        <v>79</v>
      </c>
      <c r="M74" s="52">
        <v>80473</v>
      </c>
    </row>
    <row r="75" spans="2:13" ht="15.75" thickBot="1">
      <c r="B75" s="106" t="s">
        <v>137</v>
      </c>
      <c r="C75" s="26">
        <v>74715.054999999993</v>
      </c>
      <c r="D75" s="435">
        <v>73195.126999999993</v>
      </c>
      <c r="E75" s="435">
        <v>69183.221000000005</v>
      </c>
      <c r="F75" s="52">
        <v>80294.596000000005</v>
      </c>
      <c r="G75" s="52">
        <v>81079.217000000004</v>
      </c>
      <c r="H75" s="52">
        <v>87778</v>
      </c>
      <c r="I75" s="52">
        <v>75229</v>
      </c>
      <c r="J75" s="52">
        <v>74284</v>
      </c>
      <c r="K75" s="52">
        <v>78560</v>
      </c>
      <c r="L75" s="52">
        <v>75086</v>
      </c>
      <c r="M75" s="52">
        <v>66046</v>
      </c>
    </row>
    <row r="76" spans="2:13" ht="15.75" thickBot="1">
      <c r="B76" s="106" t="s">
        <v>709</v>
      </c>
      <c r="C76" s="26">
        <v>25303.547999999999</v>
      </c>
      <c r="D76" s="435">
        <v>21816.468000000001</v>
      </c>
      <c r="E76" s="435">
        <v>22360.401999999998</v>
      </c>
      <c r="F76" s="52">
        <v>20724.882000000001</v>
      </c>
      <c r="G76" s="52">
        <v>18863.717000000001</v>
      </c>
      <c r="H76" s="52">
        <v>23772</v>
      </c>
      <c r="I76" s="52">
        <v>12146</v>
      </c>
      <c r="J76" s="52">
        <v>13835</v>
      </c>
      <c r="K76" s="52">
        <v>19272</v>
      </c>
      <c r="L76" s="52" t="s">
        <v>79</v>
      </c>
      <c r="M76" s="52" t="s">
        <v>79</v>
      </c>
    </row>
    <row r="77" spans="2:13" ht="15.75" thickBot="1">
      <c r="B77" s="106" t="s">
        <v>136</v>
      </c>
      <c r="C77" s="26">
        <v>23083.406999999999</v>
      </c>
      <c r="D77" s="435">
        <v>23278.244999999999</v>
      </c>
      <c r="E77" s="435">
        <v>20653.989000000001</v>
      </c>
      <c r="F77" s="52">
        <v>21769.007000000001</v>
      </c>
      <c r="G77" s="52">
        <v>23142.248</v>
      </c>
      <c r="H77" s="52">
        <v>25378</v>
      </c>
      <c r="I77" s="52">
        <v>33562</v>
      </c>
      <c r="J77" s="52">
        <v>32470</v>
      </c>
      <c r="K77" s="52">
        <v>34949</v>
      </c>
      <c r="L77" s="52" t="s">
        <v>79</v>
      </c>
      <c r="M77" s="52">
        <v>23105</v>
      </c>
    </row>
    <row r="78" spans="2:13" ht="15.75" thickBot="1">
      <c r="B78" s="106" t="s">
        <v>135</v>
      </c>
      <c r="C78" s="26">
        <v>13456.611999999999</v>
      </c>
      <c r="D78" s="435">
        <v>12079.762000000001</v>
      </c>
      <c r="E78" s="435">
        <v>11524.727000000001</v>
      </c>
      <c r="F78" s="52">
        <v>12112.886</v>
      </c>
      <c r="G78" s="52">
        <v>9998.518</v>
      </c>
      <c r="H78" s="52">
        <v>11557</v>
      </c>
      <c r="I78" s="52">
        <v>9721</v>
      </c>
      <c r="J78" s="52">
        <v>9191</v>
      </c>
      <c r="K78" s="52">
        <v>13307</v>
      </c>
      <c r="L78" s="52">
        <v>14465</v>
      </c>
      <c r="M78" s="52">
        <v>15197</v>
      </c>
    </row>
    <row r="79" spans="2:13" ht="15.75" thickBot="1">
      <c r="B79" s="106" t="s">
        <v>234</v>
      </c>
      <c r="C79" s="26">
        <v>11045.638999999999</v>
      </c>
      <c r="D79" s="435">
        <v>8071.1750000000002</v>
      </c>
      <c r="E79" s="435">
        <v>6207.866</v>
      </c>
      <c r="F79" s="52">
        <v>4015.5920000000001</v>
      </c>
      <c r="G79" s="52">
        <v>5440.4409999999998</v>
      </c>
      <c r="H79" s="52">
        <v>5793</v>
      </c>
      <c r="I79" s="52">
        <v>5498</v>
      </c>
      <c r="J79" s="52">
        <v>2455</v>
      </c>
      <c r="K79" s="52" t="s">
        <v>79</v>
      </c>
      <c r="L79" s="52" t="s">
        <v>79</v>
      </c>
      <c r="M79" s="52">
        <v>2344</v>
      </c>
    </row>
    <row r="80" spans="2:13" ht="15.75" thickBot="1">
      <c r="B80" s="106" t="s">
        <v>252</v>
      </c>
      <c r="C80" s="26">
        <v>3683.82</v>
      </c>
      <c r="D80" s="435">
        <v>3711.268</v>
      </c>
      <c r="E80" s="435">
        <v>3365.335</v>
      </c>
      <c r="F80" s="52">
        <v>5753.9549999999999</v>
      </c>
      <c r="G80" s="52">
        <v>7491.4290000000001</v>
      </c>
      <c r="H80" s="52">
        <v>8964</v>
      </c>
      <c r="I80" s="52">
        <v>12250</v>
      </c>
      <c r="J80" s="52">
        <v>10732</v>
      </c>
      <c r="K80" s="52">
        <v>13180</v>
      </c>
      <c r="L80" s="52" t="s">
        <v>79</v>
      </c>
      <c r="M80" s="52">
        <v>15924</v>
      </c>
    </row>
    <row r="81" spans="2:13" ht="15.75" thickBot="1">
      <c r="B81" s="106" t="s">
        <v>134</v>
      </c>
      <c r="C81" s="26">
        <v>3078.5590000000002</v>
      </c>
      <c r="D81" s="435">
        <v>3071.1039999999998</v>
      </c>
      <c r="E81" s="435">
        <v>3831.45</v>
      </c>
      <c r="F81" s="52">
        <v>3556.5889999999999</v>
      </c>
      <c r="G81" s="52">
        <v>4417.4399999999996</v>
      </c>
      <c r="H81" s="52" t="s">
        <v>79</v>
      </c>
      <c r="I81" s="52">
        <v>5388</v>
      </c>
      <c r="J81" s="52">
        <v>5944</v>
      </c>
      <c r="K81" s="52">
        <v>8306</v>
      </c>
      <c r="L81" s="52">
        <v>8435</v>
      </c>
      <c r="M81" s="52">
        <v>10456</v>
      </c>
    </row>
    <row r="82" spans="2:13" ht="15.75" thickBot="1">
      <c r="B82" s="106" t="s">
        <v>235</v>
      </c>
      <c r="C82" s="26">
        <v>2797.52</v>
      </c>
      <c r="D82" s="435">
        <v>2137.1</v>
      </c>
      <c r="E82" s="435">
        <v>1649.4590000000001</v>
      </c>
      <c r="F82" s="52">
        <v>2032.855</v>
      </c>
      <c r="G82" s="52">
        <v>1834.3589999999999</v>
      </c>
      <c r="H82" s="52" t="s">
        <v>79</v>
      </c>
      <c r="I82" s="52">
        <v>3198</v>
      </c>
      <c r="J82" s="52">
        <v>4598</v>
      </c>
      <c r="K82" s="52">
        <v>2408</v>
      </c>
      <c r="L82" s="52">
        <v>2723</v>
      </c>
      <c r="M82" s="52" t="s">
        <v>79</v>
      </c>
    </row>
    <row r="83" spans="2:13" ht="15.75" thickBot="1">
      <c r="B83" s="106" t="s">
        <v>710</v>
      </c>
      <c r="C83" s="26">
        <v>2511.1030000000001</v>
      </c>
      <c r="D83" s="435">
        <v>2856.6149999999998</v>
      </c>
      <c r="E83" s="435">
        <v>3732.0329999999999</v>
      </c>
      <c r="F83" s="52">
        <v>4744.63</v>
      </c>
      <c r="G83" s="52">
        <v>5979.143</v>
      </c>
      <c r="H83" s="52">
        <v>5821</v>
      </c>
      <c r="I83" s="52">
        <v>4576</v>
      </c>
      <c r="J83" s="52">
        <v>4492</v>
      </c>
      <c r="K83" s="52" t="s">
        <v>79</v>
      </c>
      <c r="L83" s="52" t="s">
        <v>79</v>
      </c>
      <c r="M83" s="52">
        <v>4777</v>
      </c>
    </row>
    <row r="84" spans="2:13" ht="15.75" thickBot="1">
      <c r="B84" s="106" t="s">
        <v>294</v>
      </c>
      <c r="C84" s="26">
        <v>1456.7249999999999</v>
      </c>
      <c r="D84" s="435">
        <v>1230.73</v>
      </c>
      <c r="E84" s="435">
        <v>1386.1980000000001</v>
      </c>
      <c r="F84" s="52">
        <v>2759.2669999999998</v>
      </c>
      <c r="G84" s="52">
        <v>2623.0160000000001</v>
      </c>
      <c r="H84" s="52">
        <v>3745</v>
      </c>
      <c r="I84" s="52">
        <v>4061</v>
      </c>
      <c r="J84" s="52">
        <v>6618</v>
      </c>
      <c r="K84" s="52">
        <v>4098</v>
      </c>
      <c r="L84" s="52">
        <v>3724</v>
      </c>
      <c r="M84" s="52" t="s">
        <v>79</v>
      </c>
    </row>
    <row r="85" spans="2:13" ht="15.75" thickBot="1">
      <c r="B85" s="106" t="s">
        <v>464</v>
      </c>
      <c r="C85" s="26">
        <v>18400.11</v>
      </c>
      <c r="D85" s="435">
        <v>17398.02</v>
      </c>
      <c r="E85" s="435">
        <v>20611.665000000037</v>
      </c>
      <c r="F85" s="52">
        <v>13617.691999999981</v>
      </c>
      <c r="G85" s="52">
        <v>11340.652000000002</v>
      </c>
      <c r="H85" s="52">
        <v>16484</v>
      </c>
      <c r="I85" s="52">
        <v>28657</v>
      </c>
      <c r="J85" s="52">
        <v>35289</v>
      </c>
      <c r="K85" s="52">
        <v>22141</v>
      </c>
      <c r="L85" s="52" t="s">
        <v>79</v>
      </c>
      <c r="M85" s="52">
        <v>66303</v>
      </c>
    </row>
    <row r="86" spans="2:13">
      <c r="B86" s="280" t="s">
        <v>1991</v>
      </c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</row>
    <row r="87" spans="2:13">
      <c r="B87" s="280"/>
      <c r="C87" s="373"/>
      <c r="D87" s="373"/>
      <c r="E87" s="373"/>
      <c r="F87" s="373"/>
      <c r="G87" s="165"/>
      <c r="H87" s="165"/>
      <c r="I87" s="165"/>
      <c r="J87" s="165"/>
      <c r="K87" s="165"/>
      <c r="L87" s="165"/>
      <c r="M87" s="165"/>
    </row>
    <row r="88" spans="2:13" ht="15.75">
      <c r="B88" s="105" t="s">
        <v>90</v>
      </c>
      <c r="C88" s="105"/>
      <c r="D88" s="105"/>
      <c r="E88" s="105"/>
      <c r="F88" s="105"/>
      <c r="G88" s="105"/>
      <c r="H88" s="105"/>
      <c r="I88" s="105"/>
      <c r="J88" s="105"/>
      <c r="K88" s="105"/>
      <c r="L88" s="117"/>
      <c r="M88" s="117"/>
    </row>
    <row r="89" spans="2:13" ht="15.75">
      <c r="B89" s="116" t="s">
        <v>711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17"/>
      <c r="M89" s="117"/>
    </row>
    <row r="90" spans="2:13">
      <c r="B90" s="136"/>
      <c r="C90" s="159">
        <v>2021</v>
      </c>
      <c r="D90" s="159">
        <v>2020</v>
      </c>
      <c r="E90" s="159">
        <v>2019</v>
      </c>
      <c r="F90" s="159">
        <v>2018</v>
      </c>
      <c r="G90" s="159">
        <v>2017</v>
      </c>
      <c r="H90" s="159">
        <v>2016</v>
      </c>
      <c r="I90" s="159">
        <v>2015</v>
      </c>
      <c r="J90" s="1268">
        <v>2014</v>
      </c>
      <c r="K90" s="1268">
        <v>2013</v>
      </c>
      <c r="L90" s="1268">
        <v>2012</v>
      </c>
      <c r="M90" s="1268">
        <v>2011</v>
      </c>
    </row>
    <row r="91" spans="2:13" ht="15.75" thickBot="1">
      <c r="B91" s="106" t="s">
        <v>718</v>
      </c>
      <c r="C91" s="26">
        <v>34187</v>
      </c>
      <c r="D91" s="304">
        <v>34210</v>
      </c>
      <c r="E91" s="304">
        <v>47438</v>
      </c>
      <c r="F91" s="52">
        <v>53118</v>
      </c>
      <c r="G91" s="52">
        <v>53809</v>
      </c>
      <c r="H91" s="52">
        <v>53440</v>
      </c>
      <c r="I91" s="52">
        <v>60285</v>
      </c>
      <c r="J91" s="52" t="s">
        <v>79</v>
      </c>
      <c r="K91" s="52" t="s">
        <v>79</v>
      </c>
      <c r="L91" s="52" t="s">
        <v>79</v>
      </c>
      <c r="M91" s="52" t="s">
        <v>79</v>
      </c>
    </row>
    <row r="92" spans="2:13" ht="15.75" thickBot="1">
      <c r="B92" s="106" t="s">
        <v>719</v>
      </c>
      <c r="C92" s="26">
        <v>21673</v>
      </c>
      <c r="D92" s="304">
        <v>19681</v>
      </c>
      <c r="E92" s="304">
        <v>17035</v>
      </c>
      <c r="F92" s="52">
        <v>19115</v>
      </c>
      <c r="G92" s="52">
        <v>19677</v>
      </c>
      <c r="H92" s="52">
        <v>22566</v>
      </c>
      <c r="I92" s="52">
        <v>26018</v>
      </c>
      <c r="J92" s="52" t="s">
        <v>720</v>
      </c>
      <c r="K92" s="52">
        <v>19553</v>
      </c>
      <c r="L92" s="52">
        <v>15131</v>
      </c>
      <c r="M92" s="52">
        <v>14406</v>
      </c>
    </row>
    <row r="93" spans="2:13" ht="23.25" thickBot="1">
      <c r="B93" s="106" t="s">
        <v>715</v>
      </c>
      <c r="C93" s="26">
        <v>11631</v>
      </c>
      <c r="D93" s="304">
        <v>10573</v>
      </c>
      <c r="E93" s="304">
        <v>10256</v>
      </c>
      <c r="F93" s="52">
        <v>10767</v>
      </c>
      <c r="G93" s="52">
        <v>11599</v>
      </c>
      <c r="H93" s="52">
        <v>9813</v>
      </c>
      <c r="I93" s="52">
        <v>11455</v>
      </c>
      <c r="J93" s="52">
        <v>11143</v>
      </c>
      <c r="K93" s="52">
        <v>12651</v>
      </c>
      <c r="L93" s="52">
        <v>12882</v>
      </c>
      <c r="M93" s="52">
        <v>9448</v>
      </c>
    </row>
    <row r="94" spans="2:13" ht="15.75" thickBot="1">
      <c r="B94" s="106" t="s">
        <v>712</v>
      </c>
      <c r="C94" s="26">
        <v>5771</v>
      </c>
      <c r="D94" s="304">
        <v>5106</v>
      </c>
      <c r="E94" s="304">
        <v>4275</v>
      </c>
      <c r="F94" s="52">
        <v>3031</v>
      </c>
      <c r="G94" s="52">
        <v>4590</v>
      </c>
      <c r="H94" s="52">
        <v>3599</v>
      </c>
      <c r="I94" s="52">
        <v>3063</v>
      </c>
      <c r="J94" s="52" t="s">
        <v>713</v>
      </c>
      <c r="K94" s="52">
        <v>3680</v>
      </c>
      <c r="L94" s="52">
        <v>5727</v>
      </c>
      <c r="M94" s="52">
        <v>5394</v>
      </c>
    </row>
    <row r="95" spans="2:13" ht="15.75" thickBot="1">
      <c r="B95" s="106" t="s">
        <v>716</v>
      </c>
      <c r="C95" s="26">
        <v>5168</v>
      </c>
      <c r="D95" s="304">
        <v>6283</v>
      </c>
      <c r="E95" s="304">
        <v>5641</v>
      </c>
      <c r="F95" s="52">
        <v>6552</v>
      </c>
      <c r="G95" s="52">
        <v>5311</v>
      </c>
      <c r="H95" s="52">
        <v>3758</v>
      </c>
      <c r="I95" s="52">
        <v>3468</v>
      </c>
      <c r="J95" s="52">
        <v>4588</v>
      </c>
      <c r="K95" s="52">
        <v>3697</v>
      </c>
      <c r="L95" s="52">
        <v>5795</v>
      </c>
      <c r="M95" s="52">
        <v>5154</v>
      </c>
    </row>
    <row r="96" spans="2:13" ht="15.75" thickBot="1">
      <c r="B96" s="106" t="s">
        <v>717</v>
      </c>
      <c r="C96" s="26">
        <v>3335</v>
      </c>
      <c r="D96" s="304">
        <v>3929</v>
      </c>
      <c r="E96" s="304">
        <v>3607</v>
      </c>
      <c r="F96" s="52">
        <v>3165</v>
      </c>
      <c r="G96" s="52">
        <v>3869</v>
      </c>
      <c r="H96" s="52">
        <v>4078</v>
      </c>
      <c r="I96" s="52">
        <v>3783</v>
      </c>
      <c r="J96" s="52">
        <v>4229</v>
      </c>
      <c r="K96" s="52">
        <v>4829</v>
      </c>
      <c r="L96" s="52">
        <v>6826</v>
      </c>
      <c r="M96" s="52">
        <v>3599</v>
      </c>
    </row>
    <row r="97" spans="2:13" ht="15.75" thickBot="1">
      <c r="B97" s="106" t="s">
        <v>94</v>
      </c>
      <c r="C97" s="26">
        <v>2635</v>
      </c>
      <c r="D97" s="304">
        <v>1606</v>
      </c>
      <c r="E97" s="304">
        <v>1454</v>
      </c>
      <c r="F97" s="52">
        <v>1488</v>
      </c>
      <c r="G97" s="52">
        <v>1814</v>
      </c>
      <c r="H97" s="52">
        <v>1719</v>
      </c>
      <c r="I97" s="52">
        <v>1081</v>
      </c>
      <c r="J97" s="52">
        <v>1336</v>
      </c>
      <c r="K97" s="52">
        <v>857</v>
      </c>
      <c r="L97" s="52">
        <v>1518</v>
      </c>
      <c r="M97" s="52">
        <v>429</v>
      </c>
    </row>
    <row r="98" spans="2:13" ht="15.75" thickBot="1">
      <c r="B98" s="106" t="s">
        <v>714</v>
      </c>
      <c r="C98" s="26">
        <v>2433</v>
      </c>
      <c r="D98" s="304">
        <v>2802</v>
      </c>
      <c r="E98" s="304">
        <v>2781</v>
      </c>
      <c r="F98" s="52">
        <v>2410</v>
      </c>
      <c r="G98" s="52">
        <v>2761</v>
      </c>
      <c r="H98" s="52">
        <v>2821</v>
      </c>
      <c r="I98" s="52">
        <v>4202</v>
      </c>
      <c r="J98" s="52">
        <v>3937</v>
      </c>
      <c r="K98" s="52" t="s">
        <v>79</v>
      </c>
      <c r="L98" s="52" t="s">
        <v>79</v>
      </c>
      <c r="M98" s="52" t="s">
        <v>79</v>
      </c>
    </row>
    <row r="99" spans="2:13">
      <c r="B99" s="219" t="s">
        <v>721</v>
      </c>
    </row>
    <row r="101" spans="2:13">
      <c r="B101" s="184"/>
      <c r="C101" s="184"/>
      <c r="D101" s="184"/>
      <c r="E101" s="184"/>
      <c r="F101" s="184"/>
      <c r="G101" s="184"/>
    </row>
    <row r="103" spans="2:13" ht="15.75">
      <c r="B103" s="105" t="s">
        <v>722</v>
      </c>
    </row>
    <row r="104" spans="2:13">
      <c r="B104" s="116" t="s">
        <v>723</v>
      </c>
    </row>
    <row r="105" spans="2:13">
      <c r="B105" s="1275"/>
      <c r="C105" s="159">
        <v>2021</v>
      </c>
      <c r="D105" s="159">
        <v>2020</v>
      </c>
      <c r="E105" s="159">
        <v>2019</v>
      </c>
      <c r="F105" s="159">
        <v>2018</v>
      </c>
      <c r="G105" s="159">
        <v>2017</v>
      </c>
      <c r="H105" s="159">
        <v>2016</v>
      </c>
      <c r="I105" s="159">
        <v>2015</v>
      </c>
      <c r="J105" s="1275">
        <v>2014</v>
      </c>
      <c r="K105" s="1275">
        <v>2013</v>
      </c>
      <c r="L105" s="159">
        <v>2012</v>
      </c>
      <c r="M105" s="159">
        <v>2011</v>
      </c>
    </row>
    <row r="106" spans="2:13" ht="15.75" thickBot="1">
      <c r="B106" s="1271" t="s">
        <v>724</v>
      </c>
      <c r="C106" s="26"/>
      <c r="D106" s="304"/>
      <c r="E106" s="304"/>
      <c r="F106" s="52"/>
      <c r="G106" s="52"/>
      <c r="H106" s="52"/>
      <c r="I106" s="52"/>
      <c r="J106" s="52"/>
      <c r="K106" s="52"/>
      <c r="L106" s="52"/>
      <c r="M106" s="52"/>
    </row>
    <row r="107" spans="2:13" ht="15.75" thickBot="1">
      <c r="B107" s="106" t="s">
        <v>725</v>
      </c>
      <c r="C107" s="26">
        <v>9438</v>
      </c>
      <c r="D107" s="304">
        <v>8531</v>
      </c>
      <c r="E107" s="304">
        <v>8965</v>
      </c>
      <c r="F107" s="52">
        <v>9555</v>
      </c>
      <c r="G107" s="52">
        <v>10214</v>
      </c>
      <c r="H107" s="52">
        <v>10318</v>
      </c>
      <c r="I107" s="52">
        <v>10184</v>
      </c>
      <c r="J107" s="52">
        <v>9552</v>
      </c>
      <c r="K107" s="52">
        <v>9446</v>
      </c>
      <c r="L107" s="52">
        <v>9678</v>
      </c>
      <c r="M107" s="52" t="s">
        <v>79</v>
      </c>
    </row>
    <row r="108" spans="2:13" ht="15.75" thickBot="1">
      <c r="B108" s="106" t="s">
        <v>173</v>
      </c>
      <c r="C108" s="26">
        <v>9639</v>
      </c>
      <c r="D108" s="304">
        <v>8367</v>
      </c>
      <c r="E108" s="304">
        <v>9331</v>
      </c>
      <c r="F108" s="52">
        <v>9072</v>
      </c>
      <c r="G108" s="52">
        <v>7178</v>
      </c>
      <c r="H108" s="52">
        <v>8024</v>
      </c>
      <c r="I108" s="52">
        <v>8464</v>
      </c>
      <c r="J108" s="52">
        <v>7267</v>
      </c>
      <c r="K108" s="52">
        <v>6456</v>
      </c>
      <c r="L108" s="52" t="s">
        <v>79</v>
      </c>
      <c r="M108" s="52" t="s">
        <v>79</v>
      </c>
    </row>
    <row r="109" spans="2:13" ht="15.75" thickBot="1">
      <c r="B109" s="106" t="s">
        <v>136</v>
      </c>
      <c r="C109" s="26">
        <v>5679</v>
      </c>
      <c r="D109" s="304">
        <v>4984</v>
      </c>
      <c r="E109" s="304">
        <v>6329</v>
      </c>
      <c r="F109" s="52">
        <v>6806</v>
      </c>
      <c r="G109" s="52">
        <v>6037</v>
      </c>
      <c r="H109" s="52">
        <v>6335</v>
      </c>
      <c r="I109" s="52">
        <v>7457</v>
      </c>
      <c r="J109" s="52">
        <v>7904</v>
      </c>
      <c r="K109" s="52">
        <v>8206</v>
      </c>
      <c r="L109" s="52">
        <v>5763</v>
      </c>
      <c r="M109" s="52">
        <v>9947</v>
      </c>
    </row>
    <row r="110" spans="2:13" ht="15.75" thickBot="1">
      <c r="B110" s="106" t="s">
        <v>169</v>
      </c>
      <c r="C110" s="26">
        <v>4928</v>
      </c>
      <c r="D110" s="304">
        <v>4740</v>
      </c>
      <c r="E110" s="304">
        <v>4741</v>
      </c>
      <c r="F110" s="52">
        <v>5919</v>
      </c>
      <c r="G110" s="52">
        <v>5690</v>
      </c>
      <c r="H110" s="52">
        <v>6451</v>
      </c>
      <c r="I110" s="52">
        <v>7222</v>
      </c>
      <c r="J110" s="52">
        <v>7141</v>
      </c>
      <c r="K110" s="52">
        <v>8456</v>
      </c>
      <c r="L110" s="52">
        <v>7824</v>
      </c>
      <c r="M110" s="52">
        <v>8640</v>
      </c>
    </row>
    <row r="111" spans="2:13" ht="15.75" thickBot="1">
      <c r="B111" s="106" t="s">
        <v>137</v>
      </c>
      <c r="C111" s="26">
        <v>3507</v>
      </c>
      <c r="D111" s="304">
        <v>3377</v>
      </c>
      <c r="E111" s="304">
        <v>3422</v>
      </c>
      <c r="F111" s="52">
        <v>4345</v>
      </c>
      <c r="G111" s="52">
        <v>4171</v>
      </c>
      <c r="H111" s="52">
        <v>4230</v>
      </c>
      <c r="I111" s="52">
        <v>5042</v>
      </c>
      <c r="J111" s="52">
        <v>4739</v>
      </c>
      <c r="K111" s="52">
        <v>3615</v>
      </c>
      <c r="L111" s="52">
        <v>2682</v>
      </c>
      <c r="M111" s="52">
        <v>3148</v>
      </c>
    </row>
    <row r="112" spans="2:13" ht="15.75" thickBot="1">
      <c r="B112" s="106" t="s">
        <v>726</v>
      </c>
      <c r="C112" s="26">
        <v>4189</v>
      </c>
      <c r="D112" s="304">
        <v>4006</v>
      </c>
      <c r="E112" s="304">
        <v>4296</v>
      </c>
      <c r="F112" s="52">
        <v>4377</v>
      </c>
      <c r="G112" s="52">
        <v>3833</v>
      </c>
      <c r="H112" s="52">
        <v>7278</v>
      </c>
      <c r="I112" s="52">
        <v>8937</v>
      </c>
      <c r="J112" s="52">
        <v>5717</v>
      </c>
      <c r="K112" s="52" t="s">
        <v>79</v>
      </c>
      <c r="L112" s="52" t="s">
        <v>79</v>
      </c>
      <c r="M112" s="52" t="s">
        <v>79</v>
      </c>
    </row>
    <row r="113" spans="2:13" ht="15.75" thickBot="1">
      <c r="B113" s="106" t="s">
        <v>141</v>
      </c>
      <c r="C113" s="26">
        <v>5866</v>
      </c>
      <c r="D113" s="304">
        <v>5314</v>
      </c>
      <c r="E113" s="304">
        <v>3020</v>
      </c>
      <c r="F113" s="52">
        <v>3170</v>
      </c>
      <c r="G113" s="52">
        <v>3036</v>
      </c>
      <c r="H113" s="52">
        <v>2115</v>
      </c>
      <c r="I113" s="52">
        <v>3137</v>
      </c>
      <c r="J113" s="52">
        <v>2797</v>
      </c>
      <c r="K113" s="52">
        <v>2920</v>
      </c>
      <c r="L113" s="52" t="s">
        <v>79</v>
      </c>
      <c r="M113" s="52">
        <v>1619</v>
      </c>
    </row>
    <row r="114" spans="2:13" ht="15.75" thickBot="1">
      <c r="B114" s="106" t="s">
        <v>135</v>
      </c>
      <c r="C114" s="26">
        <v>2999</v>
      </c>
      <c r="D114" s="304">
        <v>2678</v>
      </c>
      <c r="E114" s="304">
        <v>2783</v>
      </c>
      <c r="F114" s="52">
        <v>3121</v>
      </c>
      <c r="G114" s="52">
        <v>2811</v>
      </c>
      <c r="H114" s="52">
        <v>3495</v>
      </c>
      <c r="I114" s="52">
        <v>5845</v>
      </c>
      <c r="J114" s="52">
        <v>3251</v>
      </c>
      <c r="K114" s="52">
        <v>5083</v>
      </c>
      <c r="L114" s="52">
        <v>4131</v>
      </c>
      <c r="M114" s="52">
        <v>4333</v>
      </c>
    </row>
    <row r="115" spans="2:13" ht="15.75" thickBot="1">
      <c r="B115" s="106" t="s">
        <v>175</v>
      </c>
      <c r="C115" s="26">
        <v>1735</v>
      </c>
      <c r="D115" s="304">
        <v>1745</v>
      </c>
      <c r="E115" s="304">
        <v>2027</v>
      </c>
      <c r="F115" s="52">
        <v>1960</v>
      </c>
      <c r="G115" s="52">
        <v>2291</v>
      </c>
      <c r="H115" s="52">
        <v>3077</v>
      </c>
      <c r="I115" s="52">
        <v>2396</v>
      </c>
      <c r="J115" s="52">
        <v>1874</v>
      </c>
      <c r="K115" s="52">
        <v>2347</v>
      </c>
      <c r="L115" s="52">
        <v>2172</v>
      </c>
      <c r="M115" s="52">
        <v>1695</v>
      </c>
    </row>
    <row r="116" spans="2:13" ht="15.75" thickBot="1">
      <c r="B116" s="106" t="s">
        <v>727</v>
      </c>
      <c r="C116" s="26">
        <v>2134</v>
      </c>
      <c r="D116" s="304">
        <v>1616</v>
      </c>
      <c r="E116" s="304">
        <v>2381</v>
      </c>
      <c r="F116" s="52">
        <v>2216</v>
      </c>
      <c r="G116" s="52">
        <v>2158</v>
      </c>
      <c r="H116" s="52">
        <v>2090</v>
      </c>
      <c r="I116" s="52">
        <v>2321</v>
      </c>
      <c r="J116" s="52">
        <v>1862</v>
      </c>
      <c r="K116" s="52">
        <v>1887</v>
      </c>
      <c r="L116" s="52">
        <v>1405</v>
      </c>
      <c r="M116" s="52" t="s">
        <v>79</v>
      </c>
    </row>
    <row r="117" spans="2:13" ht="15.75" thickBot="1">
      <c r="B117" s="106" t="s">
        <v>223</v>
      </c>
      <c r="C117" s="26">
        <v>1833</v>
      </c>
      <c r="D117" s="304">
        <v>2087</v>
      </c>
      <c r="E117" s="304">
        <v>1646</v>
      </c>
      <c r="F117" s="52">
        <v>1843</v>
      </c>
      <c r="G117" s="52">
        <v>1719</v>
      </c>
      <c r="H117" s="52">
        <v>1925</v>
      </c>
      <c r="I117" s="52">
        <v>2340</v>
      </c>
      <c r="J117" s="52">
        <v>1820</v>
      </c>
      <c r="K117" s="52">
        <v>1969</v>
      </c>
      <c r="L117" s="52" t="s">
        <v>79</v>
      </c>
      <c r="M117" s="52">
        <v>2258</v>
      </c>
    </row>
    <row r="118" spans="2:13" ht="15.75" thickBot="1">
      <c r="B118" s="106" t="s">
        <v>728</v>
      </c>
      <c r="C118" s="26">
        <v>435</v>
      </c>
      <c r="D118" s="304">
        <v>461</v>
      </c>
      <c r="E118" s="304">
        <v>494</v>
      </c>
      <c r="F118" s="52">
        <v>656</v>
      </c>
      <c r="G118" s="52">
        <v>611</v>
      </c>
      <c r="H118" s="52">
        <v>930</v>
      </c>
      <c r="I118" s="52">
        <v>1131</v>
      </c>
      <c r="J118" s="52">
        <v>1201</v>
      </c>
      <c r="K118" s="52">
        <v>1205</v>
      </c>
      <c r="L118" s="52">
        <v>900</v>
      </c>
      <c r="M118" s="52" t="s">
        <v>79</v>
      </c>
    </row>
    <row r="119" spans="2:13" ht="15.75" thickBot="1">
      <c r="B119" s="106" t="s">
        <v>729</v>
      </c>
      <c r="C119" s="26">
        <v>19936</v>
      </c>
      <c r="D119" s="304">
        <v>19131</v>
      </c>
      <c r="E119" s="304">
        <v>17310</v>
      </c>
      <c r="F119" s="52">
        <v>15279</v>
      </c>
      <c r="G119" s="52">
        <v>15557</v>
      </c>
      <c r="H119" s="52">
        <v>11425</v>
      </c>
      <c r="I119" s="52">
        <v>11435</v>
      </c>
      <c r="J119" s="52">
        <v>8110</v>
      </c>
      <c r="K119" s="52">
        <v>10171</v>
      </c>
      <c r="L119" s="52">
        <v>9694</v>
      </c>
      <c r="M119" s="52">
        <v>10197</v>
      </c>
    </row>
    <row r="120" spans="2:13" ht="15.75" thickBot="1">
      <c r="B120" s="106" t="s">
        <v>730</v>
      </c>
      <c r="C120" s="26">
        <v>1787</v>
      </c>
      <c r="D120" s="304">
        <v>1888</v>
      </c>
      <c r="E120" s="304">
        <v>1313</v>
      </c>
      <c r="F120" s="52">
        <v>1212</v>
      </c>
      <c r="G120" s="52">
        <v>940</v>
      </c>
      <c r="H120" s="52">
        <v>1275</v>
      </c>
      <c r="I120" s="52">
        <v>1505</v>
      </c>
      <c r="J120" s="52">
        <v>899</v>
      </c>
      <c r="K120" s="52">
        <v>908</v>
      </c>
      <c r="L120" s="52" t="s">
        <v>79</v>
      </c>
      <c r="M120" s="52">
        <v>694</v>
      </c>
    </row>
    <row r="121" spans="2:13" ht="15.75" thickBot="1">
      <c r="B121" s="106" t="s">
        <v>731</v>
      </c>
      <c r="C121" s="26">
        <v>16636</v>
      </c>
      <c r="D121" s="304">
        <v>15575</v>
      </c>
      <c r="E121" s="304">
        <v>14013</v>
      </c>
      <c r="F121" s="52">
        <v>14081</v>
      </c>
      <c r="G121" s="52">
        <v>13241</v>
      </c>
      <c r="H121" s="52">
        <v>15597</v>
      </c>
      <c r="I121" s="52">
        <v>17932</v>
      </c>
      <c r="J121" s="52">
        <v>17337</v>
      </c>
      <c r="K121" s="52">
        <v>16554</v>
      </c>
      <c r="L121" s="52">
        <v>20545</v>
      </c>
      <c r="M121" s="52">
        <v>22785</v>
      </c>
    </row>
    <row r="122" spans="2:13" ht="15.75" thickBot="1">
      <c r="B122" s="1271" t="s">
        <v>732</v>
      </c>
      <c r="C122" s="26"/>
      <c r="D122" s="304"/>
      <c r="E122" s="304"/>
      <c r="F122" s="52"/>
      <c r="G122" s="52"/>
      <c r="H122" s="52"/>
      <c r="I122" s="52"/>
      <c r="J122" s="52"/>
      <c r="K122" s="52"/>
      <c r="L122" s="52"/>
      <c r="M122" s="52"/>
    </row>
    <row r="123" spans="2:13" ht="15.75" thickBot="1">
      <c r="B123" s="106" t="s">
        <v>733</v>
      </c>
      <c r="C123" s="26">
        <v>13667.692999999999</v>
      </c>
      <c r="D123" s="304">
        <v>12910.169</v>
      </c>
      <c r="E123" s="304">
        <v>13890.382</v>
      </c>
      <c r="F123" s="52">
        <v>15725.684999999999</v>
      </c>
      <c r="G123" s="52">
        <v>15633.296</v>
      </c>
      <c r="H123" s="52">
        <v>16471.942999999999</v>
      </c>
      <c r="I123" s="52">
        <v>18784.006000000001</v>
      </c>
      <c r="J123" s="52">
        <v>19122.956999999999</v>
      </c>
      <c r="K123" s="52">
        <v>18704.642</v>
      </c>
      <c r="L123" s="52">
        <v>18463.044999999998</v>
      </c>
      <c r="M123" s="52">
        <v>19423.07</v>
      </c>
    </row>
    <row r="124" spans="2:13" ht="15.75" thickBot="1">
      <c r="B124" s="106" t="s">
        <v>290</v>
      </c>
      <c r="C124" s="26">
        <v>5578.66</v>
      </c>
      <c r="D124" s="304">
        <v>5151.3649999999998</v>
      </c>
      <c r="E124" s="304">
        <v>5182.0789999999997</v>
      </c>
      <c r="F124" s="52">
        <v>5592.1930000000002</v>
      </c>
      <c r="G124" s="52">
        <v>6878.2610000000004</v>
      </c>
      <c r="H124" s="52">
        <v>6923.3549999999996</v>
      </c>
      <c r="I124" s="52">
        <v>8408.9500000000007</v>
      </c>
      <c r="J124" s="52">
        <v>7335.098</v>
      </c>
      <c r="K124" s="52">
        <v>8879.84</v>
      </c>
      <c r="L124" s="52">
        <v>9784.6949999999997</v>
      </c>
      <c r="M124" s="52">
        <v>8370.5750000000007</v>
      </c>
    </row>
    <row r="125" spans="2:13" ht="15.75" thickBot="1">
      <c r="B125" s="106" t="s">
        <v>171</v>
      </c>
      <c r="C125" s="26">
        <v>5275.5379999999996</v>
      </c>
      <c r="D125" s="304">
        <v>5180.8329999999996</v>
      </c>
      <c r="E125" s="304">
        <v>5357.2929999999997</v>
      </c>
      <c r="F125" s="52">
        <v>6099.1120000000001</v>
      </c>
      <c r="G125" s="52">
        <v>6135.268</v>
      </c>
      <c r="H125" s="52">
        <v>6707.5370000000003</v>
      </c>
      <c r="I125" s="52">
        <v>6879.8040000000001</v>
      </c>
      <c r="J125" s="52">
        <v>6287.9359999999997</v>
      </c>
      <c r="K125" s="52">
        <v>6914.6130000000003</v>
      </c>
      <c r="L125" s="52">
        <v>6821.8649999999998</v>
      </c>
      <c r="M125" s="52">
        <v>5866.3</v>
      </c>
    </row>
    <row r="126" spans="2:13" ht="15.75" thickBot="1">
      <c r="B126" s="106" t="s">
        <v>303</v>
      </c>
      <c r="C126" s="26">
        <v>3491.8180000000002</v>
      </c>
      <c r="D126" s="304">
        <v>3615.913</v>
      </c>
      <c r="E126" s="304">
        <v>3550.5070000000001</v>
      </c>
      <c r="F126" s="52">
        <v>4066.6039999999998</v>
      </c>
      <c r="G126" s="52">
        <v>3976.5430000000001</v>
      </c>
      <c r="H126" s="52">
        <v>3888.7809999999999</v>
      </c>
      <c r="I126" s="52">
        <v>4120.924</v>
      </c>
      <c r="J126" s="52">
        <v>3595.587</v>
      </c>
      <c r="K126" s="52">
        <v>5854.5720000000001</v>
      </c>
      <c r="L126" s="52">
        <v>6357.085</v>
      </c>
      <c r="M126" s="52">
        <v>6154.4350000000004</v>
      </c>
    </row>
    <row r="127" spans="2:13" ht="15.75" thickBot="1">
      <c r="B127" s="106" t="s">
        <v>136</v>
      </c>
      <c r="C127" s="26">
        <v>2730.7089999999998</v>
      </c>
      <c r="D127" s="304">
        <v>2716.0210000000002</v>
      </c>
      <c r="E127" s="304">
        <v>2622.4569999999999</v>
      </c>
      <c r="F127" s="52">
        <v>2969.3719999999998</v>
      </c>
      <c r="G127" s="52">
        <v>3659.83</v>
      </c>
      <c r="H127" s="52">
        <v>3629.98</v>
      </c>
      <c r="I127" s="52">
        <v>4017.9769999999999</v>
      </c>
      <c r="J127" s="52">
        <v>3903.6570000000002</v>
      </c>
      <c r="K127" s="52">
        <v>4074.1849999999999</v>
      </c>
      <c r="L127" s="52">
        <v>4716.66</v>
      </c>
      <c r="M127" s="52">
        <v>4074.05</v>
      </c>
    </row>
    <row r="128" spans="2:13" ht="15.75" thickBot="1">
      <c r="B128" s="106" t="s">
        <v>734</v>
      </c>
      <c r="C128" s="26">
        <v>2810.11</v>
      </c>
      <c r="D128" s="304">
        <v>2498.3760000000002</v>
      </c>
      <c r="E128" s="304">
        <v>2439.752</v>
      </c>
      <c r="F128" s="52">
        <v>2309.5680000000002</v>
      </c>
      <c r="G128" s="52">
        <v>2372.7510000000002</v>
      </c>
      <c r="H128" s="52">
        <v>2623.6190000000001</v>
      </c>
      <c r="I128" s="52" t="s">
        <v>79</v>
      </c>
      <c r="J128" s="52" t="s">
        <v>79</v>
      </c>
      <c r="K128" s="52" t="s">
        <v>79</v>
      </c>
      <c r="L128" s="52" t="s">
        <v>79</v>
      </c>
      <c r="M128" s="52" t="s">
        <v>79</v>
      </c>
    </row>
    <row r="129" spans="2:24" ht="15.75" thickBot="1">
      <c r="B129" s="106" t="s">
        <v>735</v>
      </c>
      <c r="C129" s="26">
        <v>12978.286</v>
      </c>
      <c r="D129" s="304">
        <v>11639.226000000001</v>
      </c>
      <c r="E129" s="304">
        <v>9580.2019999999993</v>
      </c>
      <c r="F129" s="52">
        <v>9707.9439999999995</v>
      </c>
      <c r="G129" s="52">
        <v>9714.0079999999998</v>
      </c>
      <c r="H129" s="52">
        <v>7227.1850000000004</v>
      </c>
      <c r="I129" s="52" t="s">
        <v>79</v>
      </c>
      <c r="J129" s="52" t="s">
        <v>79</v>
      </c>
      <c r="K129" s="52" t="s">
        <v>79</v>
      </c>
      <c r="L129" s="52" t="s">
        <v>79</v>
      </c>
      <c r="M129" s="52" t="s">
        <v>79</v>
      </c>
    </row>
    <row r="130" spans="2:24" ht="15.75" thickBot="1">
      <c r="B130" s="106" t="s">
        <v>736</v>
      </c>
      <c r="C130" s="26">
        <v>13653.536</v>
      </c>
      <c r="D130" s="304">
        <v>10016.165000000001</v>
      </c>
      <c r="E130" s="304">
        <v>10075.892</v>
      </c>
      <c r="F130" s="52">
        <v>12323.552</v>
      </c>
      <c r="G130" s="52">
        <v>12560.696</v>
      </c>
      <c r="H130" s="52">
        <v>10697.905000000001</v>
      </c>
      <c r="I130" s="52" t="s">
        <v>79</v>
      </c>
      <c r="J130" s="52" t="s">
        <v>79</v>
      </c>
      <c r="K130" s="52" t="s">
        <v>79</v>
      </c>
      <c r="L130" s="52" t="s">
        <v>79</v>
      </c>
      <c r="M130" s="52" t="s">
        <v>79</v>
      </c>
    </row>
    <row r="131" spans="2:24" ht="15.75" thickBot="1">
      <c r="B131" s="106" t="s">
        <v>737</v>
      </c>
      <c r="C131" s="26">
        <v>11113.999</v>
      </c>
      <c r="D131" s="304">
        <v>10812.235000000001</v>
      </c>
      <c r="E131" s="304">
        <v>12004.043</v>
      </c>
      <c r="F131" s="52">
        <v>11688.513999999999</v>
      </c>
      <c r="G131" s="52">
        <v>11432.576999999999</v>
      </c>
      <c r="H131" s="52">
        <v>12895.584999999999</v>
      </c>
      <c r="I131" s="52">
        <v>12762.252</v>
      </c>
      <c r="J131" s="52">
        <v>12636.585999999999</v>
      </c>
      <c r="K131" s="52">
        <v>12064.084000000001</v>
      </c>
      <c r="L131" s="52">
        <v>10990.77</v>
      </c>
      <c r="M131" s="52">
        <v>10997.684999999999</v>
      </c>
    </row>
    <row r="132" spans="2:24" ht="15.75" thickBot="1">
      <c r="B132" s="106" t="s">
        <v>738</v>
      </c>
      <c r="C132" s="26">
        <v>53734.512999999999</v>
      </c>
      <c r="D132" s="304">
        <v>53681.493000000002</v>
      </c>
      <c r="E132" s="304">
        <v>46107.396000000001</v>
      </c>
      <c r="F132" s="52">
        <v>45407.336000000003</v>
      </c>
      <c r="G132" s="52">
        <v>44871.987000000001</v>
      </c>
      <c r="H132" s="52">
        <v>48502.64</v>
      </c>
      <c r="I132" s="52">
        <v>54735.603999999999</v>
      </c>
      <c r="J132" s="52">
        <v>46305.462</v>
      </c>
      <c r="K132" s="52">
        <v>43056.173000000003</v>
      </c>
      <c r="L132" s="52">
        <v>51770.85</v>
      </c>
      <c r="M132" s="52">
        <v>43549.264999999999</v>
      </c>
    </row>
    <row r="133" spans="2:24" ht="23.25" thickBot="1">
      <c r="B133" s="106" t="s">
        <v>739</v>
      </c>
      <c r="C133" s="26">
        <v>13267.273999999999</v>
      </c>
      <c r="D133" s="304">
        <v>12803.691000000001</v>
      </c>
      <c r="E133" s="304">
        <v>11805.91</v>
      </c>
      <c r="F133" s="52">
        <v>9529.2189999999991</v>
      </c>
      <c r="G133" s="52">
        <v>7960.3040000000001</v>
      </c>
      <c r="H133" s="52">
        <v>8130.4750000000004</v>
      </c>
      <c r="I133" s="52">
        <v>11691.766</v>
      </c>
      <c r="J133" s="52">
        <v>10979.385</v>
      </c>
      <c r="K133" s="52">
        <v>12069.656999999999</v>
      </c>
      <c r="L133" s="52">
        <v>11544.06</v>
      </c>
      <c r="M133" s="52">
        <v>12725.03</v>
      </c>
    </row>
    <row r="134" spans="2:24" ht="15.75" thickBot="1">
      <c r="B134" s="106" t="s">
        <v>150</v>
      </c>
      <c r="C134" s="26">
        <v>4250.8639999999723</v>
      </c>
      <c r="D134" s="304">
        <v>4132.5129999999772</v>
      </c>
      <c r="E134" s="304">
        <v>5988.0869999999995</v>
      </c>
      <c r="F134" s="52">
        <v>4155.9009999999835</v>
      </c>
      <c r="G134" s="52">
        <v>4577.4789999999921</v>
      </c>
      <c r="H134" s="52">
        <v>4117.9950000000244</v>
      </c>
      <c r="I134" s="52">
        <v>409.71699999997509</v>
      </c>
      <c r="J134" s="52">
        <v>217.33199999999488</v>
      </c>
      <c r="K134" s="52">
        <v>9184.2339999999967</v>
      </c>
      <c r="L134" s="52">
        <v>26910.97</v>
      </c>
      <c r="M134" s="52">
        <v>31112.589999999997</v>
      </c>
    </row>
    <row r="135" spans="2:24" ht="23.25" thickBot="1">
      <c r="B135" s="1271" t="s">
        <v>740</v>
      </c>
      <c r="C135" s="1272">
        <v>233294</v>
      </c>
      <c r="D135" s="1273">
        <v>219658</v>
      </c>
      <c r="E135" s="1273">
        <v>210675</v>
      </c>
      <c r="F135" s="1270">
        <v>213187</v>
      </c>
      <c r="G135" s="1270">
        <v>209260</v>
      </c>
      <c r="H135" s="1270">
        <v>216382</v>
      </c>
      <c r="I135" s="1270">
        <v>217159</v>
      </c>
      <c r="J135" s="1270">
        <v>191855</v>
      </c>
      <c r="K135" s="1270">
        <v>200025</v>
      </c>
      <c r="L135" s="1270">
        <v>212154</v>
      </c>
      <c r="M135" s="1270">
        <v>207589</v>
      </c>
      <c r="O135" s="27"/>
      <c r="P135" s="27"/>
      <c r="Q135" s="27"/>
      <c r="R135" s="27"/>
      <c r="S135" s="27"/>
      <c r="T135" s="27"/>
      <c r="U135" s="27"/>
      <c r="V135" s="27"/>
      <c r="W135" s="27"/>
      <c r="X135" s="27"/>
    </row>
    <row r="136" spans="2:24" ht="15.75" thickBot="1">
      <c r="B136" s="1271" t="s">
        <v>741</v>
      </c>
      <c r="C136" s="1272">
        <v>97096</v>
      </c>
      <c r="D136" s="434">
        <v>91573</v>
      </c>
      <c r="E136" s="434">
        <v>94202</v>
      </c>
      <c r="F136" s="1270">
        <v>84614</v>
      </c>
      <c r="G136" s="1270">
        <v>87910</v>
      </c>
      <c r="H136" s="1270">
        <v>89744</v>
      </c>
      <c r="I136" s="1270">
        <v>98342</v>
      </c>
      <c r="J136" s="1270">
        <v>97223</v>
      </c>
      <c r="K136" s="1270">
        <v>92051</v>
      </c>
      <c r="L136" s="1270">
        <v>94921</v>
      </c>
      <c r="M136" s="1270">
        <v>103270</v>
      </c>
    </row>
    <row r="137" spans="2:24">
      <c r="B137" s="280" t="s">
        <v>1991</v>
      </c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</row>
    <row r="140" spans="2:24">
      <c r="B140" s="436" t="s">
        <v>76</v>
      </c>
      <c r="C140" s="436">
        <v>1000</v>
      </c>
      <c r="D140" s="436"/>
      <c r="E140" s="436"/>
      <c r="F140" s="436"/>
      <c r="G140" s="436"/>
    </row>
    <row r="141" spans="2:24">
      <c r="B141" s="437"/>
      <c r="C141" s="114" t="s">
        <v>742</v>
      </c>
      <c r="J141" s="20"/>
    </row>
    <row r="142" spans="2:24">
      <c r="B142" s="436" t="s">
        <v>743</v>
      </c>
      <c r="C142" s="438">
        <v>58</v>
      </c>
      <c r="D142" s="438"/>
      <c r="E142" s="439"/>
      <c r="H142" s="184"/>
    </row>
    <row r="143" spans="2:24">
      <c r="B143" s="436" t="s">
        <v>73</v>
      </c>
      <c r="C143" s="438">
        <v>158</v>
      </c>
      <c r="D143" s="438"/>
      <c r="E143" s="439"/>
      <c r="H143" s="184"/>
    </row>
    <row r="144" spans="2:24" ht="30">
      <c r="B144" s="436" t="s">
        <v>744</v>
      </c>
      <c r="C144" s="438">
        <v>227</v>
      </c>
      <c r="D144" s="438"/>
      <c r="E144" s="439"/>
      <c r="H144" s="184"/>
    </row>
    <row r="145" spans="2:8">
      <c r="B145" s="114" t="s">
        <v>90</v>
      </c>
      <c r="C145" s="438">
        <v>748</v>
      </c>
      <c r="D145" s="438"/>
      <c r="E145" s="439"/>
      <c r="H145" s="184"/>
    </row>
    <row r="146" spans="2:8">
      <c r="B146" s="436" t="s">
        <v>745</v>
      </c>
      <c r="C146" s="438">
        <v>995</v>
      </c>
      <c r="D146" s="438"/>
      <c r="E146" s="439"/>
      <c r="H146" s="184"/>
    </row>
    <row r="147" spans="2:8">
      <c r="B147" s="114" t="s">
        <v>746</v>
      </c>
    </row>
    <row r="151" spans="2:8" ht="18">
      <c r="B151" s="440" t="s">
        <v>1992</v>
      </c>
    </row>
    <row r="152" spans="2:8">
      <c r="B152" s="98" t="s">
        <v>747</v>
      </c>
    </row>
    <row r="175" spans="2:2" ht="15.75">
      <c r="B175" s="105" t="s">
        <v>1993</v>
      </c>
    </row>
    <row r="176" spans="2:2">
      <c r="B176" s="116" t="s">
        <v>748</v>
      </c>
    </row>
    <row r="177" spans="2:10">
      <c r="B177" s="1275"/>
      <c r="C177" s="159">
        <v>2021</v>
      </c>
      <c r="D177" s="159">
        <v>2020</v>
      </c>
      <c r="E177" s="159">
        <v>2019</v>
      </c>
      <c r="F177" s="159">
        <v>2018</v>
      </c>
      <c r="G177" s="159">
        <v>2017</v>
      </c>
      <c r="H177" s="159">
        <v>2016</v>
      </c>
      <c r="I177" s="159">
        <v>2015</v>
      </c>
      <c r="J177" s="159">
        <v>2014</v>
      </c>
    </row>
    <row r="178" spans="2:10" ht="15.75" thickBot="1">
      <c r="B178" s="106" t="s">
        <v>749</v>
      </c>
      <c r="C178" s="441">
        <v>995</v>
      </c>
      <c r="D178" s="442">
        <v>904</v>
      </c>
      <c r="E178" s="442">
        <v>853</v>
      </c>
      <c r="F178" s="442">
        <v>834</v>
      </c>
      <c r="G178" s="442">
        <v>790</v>
      </c>
      <c r="H178" s="119">
        <v>812</v>
      </c>
      <c r="I178" s="119">
        <v>786</v>
      </c>
      <c r="J178" s="119">
        <v>706</v>
      </c>
    </row>
    <row r="179" spans="2:10" ht="15.75" thickBot="1">
      <c r="B179" s="106" t="s">
        <v>384</v>
      </c>
      <c r="C179" s="441">
        <v>748</v>
      </c>
      <c r="D179" s="442">
        <v>717</v>
      </c>
      <c r="E179" s="442">
        <v>680</v>
      </c>
      <c r="F179" s="442">
        <v>661</v>
      </c>
      <c r="G179" s="442">
        <v>660</v>
      </c>
      <c r="H179" s="119">
        <v>670</v>
      </c>
      <c r="I179" s="119">
        <v>760</v>
      </c>
      <c r="J179" s="119">
        <v>747</v>
      </c>
    </row>
    <row r="180" spans="2:10" ht="15.75" thickBot="1">
      <c r="B180" s="106" t="s">
        <v>744</v>
      </c>
      <c r="C180" s="441">
        <v>227</v>
      </c>
      <c r="D180" s="442">
        <v>230</v>
      </c>
      <c r="E180" s="442">
        <v>208</v>
      </c>
      <c r="F180" s="442">
        <v>205</v>
      </c>
      <c r="G180" s="442">
        <v>204</v>
      </c>
      <c r="H180" s="119">
        <v>192</v>
      </c>
      <c r="I180" s="119">
        <v>180</v>
      </c>
      <c r="J180" s="119">
        <v>191</v>
      </c>
    </row>
    <row r="181" spans="2:10" ht="15.75" thickBot="1">
      <c r="B181" s="106" t="s">
        <v>73</v>
      </c>
      <c r="C181" s="441">
        <v>158</v>
      </c>
      <c r="D181" s="442">
        <v>138</v>
      </c>
      <c r="E181" s="442">
        <v>134</v>
      </c>
      <c r="F181" s="442">
        <v>133</v>
      </c>
      <c r="G181" s="442">
        <v>127</v>
      </c>
      <c r="H181" s="119">
        <v>140</v>
      </c>
      <c r="I181" s="119">
        <v>147</v>
      </c>
      <c r="J181" s="119">
        <v>150</v>
      </c>
    </row>
    <row r="182" spans="2:10" ht="15.75" thickBot="1">
      <c r="B182" s="106" t="s">
        <v>458</v>
      </c>
      <c r="C182" s="441">
        <v>58</v>
      </c>
      <c r="D182" s="442">
        <v>52</v>
      </c>
      <c r="E182" s="442">
        <v>51</v>
      </c>
      <c r="F182" s="442">
        <v>44</v>
      </c>
      <c r="G182" s="442">
        <v>45</v>
      </c>
      <c r="H182" s="119">
        <v>44</v>
      </c>
      <c r="I182" s="119">
        <v>50</v>
      </c>
      <c r="J182" s="119">
        <v>51</v>
      </c>
    </row>
    <row r="183" spans="2:10">
      <c r="B183" s="280" t="s">
        <v>2096</v>
      </c>
    </row>
    <row r="184" spans="2:10">
      <c r="B184" s="280" t="s">
        <v>2095</v>
      </c>
    </row>
    <row r="187" spans="2:10">
      <c r="C187" s="27"/>
    </row>
    <row r="194" spans="2:7">
      <c r="C194" s="114">
        <v>2021</v>
      </c>
      <c r="D194" s="114">
        <v>2020</v>
      </c>
      <c r="E194" s="114">
        <v>2018</v>
      </c>
    </row>
    <row r="195" spans="2:7">
      <c r="B195" s="1278" t="s">
        <v>750</v>
      </c>
      <c r="C195" s="20">
        <v>103993581</v>
      </c>
      <c r="D195" s="438">
        <v>102427293</v>
      </c>
      <c r="E195" s="438">
        <v>107306636</v>
      </c>
      <c r="F195" s="87"/>
      <c r="G195" s="87"/>
    </row>
    <row r="196" spans="2:7">
      <c r="B196" s="436" t="s">
        <v>751</v>
      </c>
      <c r="C196" s="20">
        <v>32760509</v>
      </c>
      <c r="D196" s="438">
        <v>29092918</v>
      </c>
      <c r="E196" s="438">
        <v>25059405</v>
      </c>
      <c r="F196" s="87"/>
      <c r="G196" s="87"/>
    </row>
    <row r="197" spans="2:7">
      <c r="B197" s="436" t="s">
        <v>752</v>
      </c>
      <c r="C197" s="20">
        <v>187978547</v>
      </c>
      <c r="D197" s="438">
        <v>176768616</v>
      </c>
      <c r="E197" s="438">
        <v>173448701</v>
      </c>
      <c r="F197" s="87"/>
      <c r="G197" s="87"/>
    </row>
    <row r="198" spans="2:7">
      <c r="B198" s="436" t="s">
        <v>753</v>
      </c>
      <c r="C198" s="20">
        <v>130782315</v>
      </c>
      <c r="D198" s="438">
        <v>127489439</v>
      </c>
      <c r="E198" s="438">
        <v>116225006</v>
      </c>
      <c r="F198" s="87"/>
      <c r="G198" s="87"/>
    </row>
    <row r="199" spans="2:7">
      <c r="B199" s="436" t="s">
        <v>754</v>
      </c>
      <c r="C199" s="20">
        <v>119668772</v>
      </c>
      <c r="D199" s="438">
        <v>118332884</v>
      </c>
      <c r="E199" s="438">
        <v>109048946</v>
      </c>
      <c r="F199" s="87"/>
      <c r="G199" s="87"/>
    </row>
    <row r="200" spans="2:7">
      <c r="B200" s="436" t="s">
        <v>755</v>
      </c>
      <c r="C200" s="20">
        <v>67404872</v>
      </c>
      <c r="D200" s="438">
        <v>65322752</v>
      </c>
      <c r="E200" s="438">
        <v>77388975</v>
      </c>
      <c r="F200" s="87"/>
      <c r="G200" s="87"/>
    </row>
    <row r="201" spans="2:7">
      <c r="B201" s="436" t="s">
        <v>756</v>
      </c>
      <c r="C201" s="20">
        <v>40768571</v>
      </c>
      <c r="D201" s="438">
        <v>36934566</v>
      </c>
      <c r="E201" s="438">
        <v>27088417</v>
      </c>
      <c r="F201" s="87"/>
      <c r="G201" s="87"/>
    </row>
    <row r="202" spans="2:7" ht="30">
      <c r="B202" s="436" t="s">
        <v>757</v>
      </c>
      <c r="C202" s="20">
        <v>27150678</v>
      </c>
      <c r="D202" s="438">
        <v>25289999</v>
      </c>
      <c r="E202" s="438">
        <v>23783282</v>
      </c>
      <c r="F202" s="87"/>
      <c r="G202" s="87"/>
    </row>
    <row r="203" spans="2:7">
      <c r="B203" s="436" t="s">
        <v>758</v>
      </c>
      <c r="C203" s="20">
        <v>36949636</v>
      </c>
      <c r="D203" s="438">
        <v>35266765</v>
      </c>
      <c r="E203" s="438">
        <v>20498021</v>
      </c>
      <c r="F203" s="87"/>
      <c r="G203" s="87"/>
    </row>
    <row r="204" spans="2:7">
      <c r="C204" s="20"/>
      <c r="D204" s="20"/>
      <c r="E204" s="20"/>
    </row>
    <row r="205" spans="2:7">
      <c r="B205" s="436" t="s">
        <v>1994</v>
      </c>
      <c r="C205" s="20">
        <v>747457481</v>
      </c>
      <c r="D205" s="438">
        <v>716925232</v>
      </c>
      <c r="E205" s="438">
        <v>679847389</v>
      </c>
    </row>
    <row r="206" spans="2:7">
      <c r="B206" s="124"/>
      <c r="C206" s="87"/>
    </row>
    <row r="207" spans="2:7">
      <c r="B207" s="114" t="s">
        <v>1984</v>
      </c>
      <c r="C207" s="114">
        <f>C205/D205</f>
        <v>1.0425877729464541</v>
      </c>
    </row>
    <row r="208" spans="2:7">
      <c r="C208" s="184">
        <f>((100/D205)*C205)-100</f>
        <v>4.2587772946454265</v>
      </c>
      <c r="D208" s="184">
        <f>((100/E205)*D205)-100</f>
        <v>5.4538479664588522</v>
      </c>
    </row>
    <row r="214" spans="2:9">
      <c r="I214" s="443" t="s">
        <v>1995</v>
      </c>
    </row>
    <row r="216" spans="2:9">
      <c r="F216" s="186" t="s">
        <v>2490</v>
      </c>
    </row>
    <row r="217" spans="2:9" ht="15.75">
      <c r="B217" s="108" t="s">
        <v>1985</v>
      </c>
      <c r="C217" s="10"/>
      <c r="D217" s="10"/>
      <c r="F217" s="186" t="s">
        <v>2489</v>
      </c>
    </row>
    <row r="218" spans="2:9">
      <c r="B218" s="444" t="s">
        <v>760</v>
      </c>
      <c r="C218" s="10"/>
      <c r="D218" s="10"/>
    </row>
    <row r="219" spans="2:9">
      <c r="B219" s="444" t="s">
        <v>1997</v>
      </c>
      <c r="C219" s="10"/>
      <c r="D219" s="10"/>
    </row>
    <row r="220" spans="2:9">
      <c r="B220" s="444"/>
      <c r="C220" s="10"/>
      <c r="D220" s="10"/>
    </row>
    <row r="221" spans="2:9">
      <c r="B221" s="445" t="s">
        <v>90</v>
      </c>
      <c r="C221" s="1746" t="s">
        <v>761</v>
      </c>
      <c r="D221" s="1746"/>
    </row>
    <row r="222" spans="2:9">
      <c r="B222" s="445"/>
      <c r="C222" s="228" t="s">
        <v>762</v>
      </c>
      <c r="D222" s="228" t="s">
        <v>763</v>
      </c>
    </row>
    <row r="223" spans="2:9">
      <c r="B223" s="446" t="s">
        <v>4</v>
      </c>
      <c r="C223" s="447">
        <v>15669</v>
      </c>
      <c r="D223" s="448">
        <v>100</v>
      </c>
    </row>
    <row r="224" spans="2:9">
      <c r="B224" s="444" t="s">
        <v>764</v>
      </c>
      <c r="C224" s="449">
        <v>7691</v>
      </c>
      <c r="D224" s="450">
        <v>49.084178952070964</v>
      </c>
    </row>
    <row r="225" spans="2:11">
      <c r="B225" s="444" t="s">
        <v>767</v>
      </c>
      <c r="C225" s="449">
        <v>2350</v>
      </c>
      <c r="D225" s="450">
        <v>14.997766290127002</v>
      </c>
    </row>
    <row r="226" spans="2:11">
      <c r="B226" s="444" t="s">
        <v>765</v>
      </c>
      <c r="C226" s="449">
        <v>2218</v>
      </c>
      <c r="D226" s="450">
        <v>14.155338566596464</v>
      </c>
    </row>
    <row r="227" spans="2:11">
      <c r="B227" s="444" t="s">
        <v>766</v>
      </c>
      <c r="C227" s="449">
        <v>2439</v>
      </c>
      <c r="D227" s="450">
        <v>15.565766800689259</v>
      </c>
    </row>
    <row r="228" spans="2:11">
      <c r="B228" s="444" t="s">
        <v>768</v>
      </c>
      <c r="C228" s="449">
        <v>399</v>
      </c>
      <c r="D228" s="450">
        <v>2.546429255217308</v>
      </c>
    </row>
    <row r="229" spans="2:11">
      <c r="B229" s="444" t="s">
        <v>769</v>
      </c>
      <c r="C229" s="449">
        <v>322</v>
      </c>
      <c r="D229" s="450">
        <v>2.0550130831578275</v>
      </c>
    </row>
    <row r="230" spans="2:11">
      <c r="B230" s="444" t="s">
        <v>770</v>
      </c>
      <c r="C230" s="449">
        <v>169</v>
      </c>
      <c r="D230" s="450">
        <v>1.0785627672474312</v>
      </c>
    </row>
    <row r="231" spans="2:11">
      <c r="B231" s="444" t="s">
        <v>771</v>
      </c>
      <c r="C231" s="449">
        <v>40</v>
      </c>
      <c r="D231" s="450">
        <v>0.25528112834258726</v>
      </c>
    </row>
    <row r="232" spans="2:11">
      <c r="B232" s="444" t="s">
        <v>150</v>
      </c>
      <c r="C232" s="449">
        <v>41</v>
      </c>
      <c r="D232" s="450">
        <v>0.26166315655115197</v>
      </c>
    </row>
    <row r="233" spans="2:11">
      <c r="C233" s="7"/>
      <c r="D233" s="450"/>
    </row>
    <row r="234" spans="2:11">
      <c r="B234" s="49" t="s">
        <v>1996</v>
      </c>
    </row>
    <row r="237" spans="2:11" ht="15.75">
      <c r="B237" s="108" t="s">
        <v>772</v>
      </c>
    </row>
    <row r="240" spans="2:11" ht="15.75">
      <c r="B240" s="451" t="s">
        <v>668</v>
      </c>
      <c r="C240" s="451"/>
      <c r="D240" s="451"/>
      <c r="E240" s="451"/>
      <c r="F240" s="451"/>
      <c r="G240" s="451"/>
      <c r="H240" s="451"/>
      <c r="I240" s="451"/>
      <c r="J240" s="451"/>
      <c r="K240" s="451"/>
    </row>
    <row r="241" spans="2:14" ht="15.75">
      <c r="B241" s="452" t="s">
        <v>669</v>
      </c>
      <c r="C241" s="451"/>
      <c r="D241" s="451"/>
      <c r="E241" s="451"/>
      <c r="F241" s="451"/>
      <c r="G241" s="451"/>
      <c r="H241" s="451"/>
      <c r="I241" s="451"/>
      <c r="J241" s="451"/>
      <c r="K241" s="451"/>
    </row>
    <row r="242" spans="2:14">
      <c r="B242" s="453"/>
      <c r="C242" s="454">
        <v>2021</v>
      </c>
      <c r="D242" s="454">
        <v>2020</v>
      </c>
      <c r="E242" s="454">
        <v>2019</v>
      </c>
      <c r="F242" s="454">
        <v>2018</v>
      </c>
      <c r="G242" s="454">
        <v>2017</v>
      </c>
      <c r="H242" s="454">
        <v>2016</v>
      </c>
      <c r="I242" s="454">
        <v>2015</v>
      </c>
      <c r="J242" s="454">
        <v>2014</v>
      </c>
      <c r="K242" s="454">
        <v>2013</v>
      </c>
      <c r="L242" s="454">
        <v>2012</v>
      </c>
      <c r="M242" s="454">
        <v>2011</v>
      </c>
      <c r="N242" s="1200"/>
    </row>
    <row r="243" spans="2:14" ht="15.75" thickBot="1">
      <c r="B243" s="455" t="s">
        <v>773</v>
      </c>
      <c r="C243" s="456">
        <v>47464.276655111178</v>
      </c>
      <c r="D243" s="1270">
        <v>34803</v>
      </c>
      <c r="E243" s="1270">
        <v>34968.173678895997</v>
      </c>
      <c r="F243" s="1270">
        <v>36547.060938930292</v>
      </c>
      <c r="G243" s="1270">
        <v>36381.475612994604</v>
      </c>
      <c r="H243" s="1270">
        <v>37180</v>
      </c>
      <c r="I243" s="1270">
        <v>37055.313204146012</v>
      </c>
      <c r="J243" s="1270">
        <v>34927.718479488147</v>
      </c>
      <c r="K243" s="1270">
        <v>37261.974023040435</v>
      </c>
      <c r="L243" s="1270">
        <v>35164.136830635121</v>
      </c>
      <c r="M243" s="1270">
        <v>35196</v>
      </c>
      <c r="N243" s="986"/>
    </row>
    <row r="244" spans="2:14" ht="23.25" thickBot="1">
      <c r="B244" s="457" t="s">
        <v>774</v>
      </c>
      <c r="C244" s="458">
        <v>43666.187536991623</v>
      </c>
      <c r="D244" s="52">
        <v>32892</v>
      </c>
      <c r="E244" s="52">
        <v>33140.278020868398</v>
      </c>
      <c r="F244" s="52">
        <v>35402.948868837455</v>
      </c>
      <c r="G244" s="52">
        <v>35036.454811011776</v>
      </c>
      <c r="H244" s="52">
        <v>34316</v>
      </c>
      <c r="I244" s="52">
        <v>34933.929698062188</v>
      </c>
      <c r="J244" s="52">
        <v>32625.161460293566</v>
      </c>
      <c r="K244" s="52">
        <v>35397</v>
      </c>
      <c r="L244" s="52">
        <v>33685.755759651314</v>
      </c>
      <c r="M244" s="52">
        <v>33910</v>
      </c>
      <c r="N244" s="223"/>
    </row>
    <row r="245" spans="2:14" ht="23.25" thickBot="1">
      <c r="B245" s="457" t="s">
        <v>775</v>
      </c>
      <c r="C245" s="458">
        <v>3798.0891181195566</v>
      </c>
      <c r="D245" s="52">
        <v>1911</v>
      </c>
      <c r="E245" s="52">
        <v>1827.8956580276001</v>
      </c>
      <c r="F245" s="52">
        <v>1144.1120700928468</v>
      </c>
      <c r="G245" s="52">
        <v>1345.0208019828274</v>
      </c>
      <c r="H245" s="52">
        <v>2864</v>
      </c>
      <c r="I245" s="52">
        <v>2121.3835060838219</v>
      </c>
      <c r="J245" s="52">
        <v>2302.5570191945803</v>
      </c>
      <c r="K245" s="52">
        <v>1864.9740230404336</v>
      </c>
      <c r="L245" s="52">
        <v>1478.3810709838108</v>
      </c>
      <c r="M245" s="52">
        <v>1286</v>
      </c>
      <c r="N245" s="223"/>
    </row>
    <row r="246" spans="2:14" ht="15.75" thickBot="1">
      <c r="B246" s="455" t="s">
        <v>776</v>
      </c>
      <c r="C246" s="456">
        <v>248088.27259660096</v>
      </c>
      <c r="D246" s="1270">
        <v>202936</v>
      </c>
      <c r="E246" s="1270">
        <v>201905.34702120497</v>
      </c>
      <c r="F246" s="1270">
        <v>180347.73898260755</v>
      </c>
      <c r="G246" s="1270">
        <v>178854.48614676466</v>
      </c>
      <c r="H246" s="1270">
        <v>164393.61532207066</v>
      </c>
      <c r="I246" s="1270">
        <v>163099.89634970707</v>
      </c>
      <c r="J246" s="1270">
        <v>139682.67745577719</v>
      </c>
      <c r="K246" s="1270">
        <v>139770.77780287628</v>
      </c>
      <c r="L246" s="1270">
        <v>135548.849626401</v>
      </c>
      <c r="M246" s="1270">
        <v>118221</v>
      </c>
      <c r="N246" s="986"/>
    </row>
    <row r="247" spans="2:14" ht="15.75" thickBot="1">
      <c r="B247" s="457" t="s">
        <v>777</v>
      </c>
      <c r="C247" s="458">
        <v>41000.696710915698</v>
      </c>
      <c r="D247" s="52">
        <v>33848</v>
      </c>
      <c r="E247" s="52">
        <v>34807.209020531802</v>
      </c>
      <c r="F247" s="52">
        <v>28780.598927684059</v>
      </c>
      <c r="G247" s="52">
        <v>26671.169336992123</v>
      </c>
      <c r="H247" s="52">
        <v>25277</v>
      </c>
      <c r="I247" s="52">
        <v>24533.53492564218</v>
      </c>
      <c r="J247" s="52">
        <v>20688.555513737298</v>
      </c>
      <c r="K247" s="52">
        <v>21216.622242301033</v>
      </c>
      <c r="L247" s="52">
        <v>23532.639321295144</v>
      </c>
      <c r="M247" s="52">
        <v>20550</v>
      </c>
      <c r="N247" s="223"/>
    </row>
    <row r="248" spans="2:14" ht="15.75" thickBot="1">
      <c r="B248" s="457" t="s">
        <v>778</v>
      </c>
      <c r="C248" s="458">
        <v>19738.026549420814</v>
      </c>
      <c r="D248" s="52">
        <v>17684</v>
      </c>
      <c r="E248" s="52">
        <v>15664.553349040727</v>
      </c>
      <c r="F248" s="52">
        <v>14153.610566235124</v>
      </c>
      <c r="G248" s="52">
        <v>14355.533327432062</v>
      </c>
      <c r="H248" s="52">
        <v>12309</v>
      </c>
      <c r="I248" s="52">
        <v>11970.040558810275</v>
      </c>
      <c r="J248" s="52">
        <v>11325.680090327436</v>
      </c>
      <c r="K248" s="52">
        <v>12777.473081846247</v>
      </c>
      <c r="L248" s="52">
        <v>10902.336550435864</v>
      </c>
      <c r="M248" s="52">
        <v>8830</v>
      </c>
      <c r="N248" s="223"/>
    </row>
    <row r="249" spans="2:14" ht="15.75" thickBot="1">
      <c r="B249" s="457" t="s">
        <v>779</v>
      </c>
      <c r="C249" s="458">
        <v>2966.2052929737038</v>
      </c>
      <c r="D249" s="52">
        <v>2648</v>
      </c>
      <c r="E249" s="52">
        <v>2716.5183439919219</v>
      </c>
      <c r="F249" s="52">
        <v>2539.6626127893292</v>
      </c>
      <c r="G249" s="52">
        <v>3267.8542976011331</v>
      </c>
      <c r="H249" s="52">
        <v>3092.5295871352428</v>
      </c>
      <c r="I249" s="52">
        <v>3427.3708877872918</v>
      </c>
      <c r="J249" s="52">
        <v>3113.2329695144899</v>
      </c>
      <c r="K249" s="52">
        <v>3874.5809803478651</v>
      </c>
      <c r="L249" s="52">
        <v>3591.4461394769614</v>
      </c>
      <c r="M249" s="52">
        <v>3886</v>
      </c>
      <c r="N249" s="223"/>
    </row>
    <row r="250" spans="2:14" ht="15.75" thickBot="1">
      <c r="B250" s="457" t="s">
        <v>780</v>
      </c>
      <c r="C250" s="458">
        <v>3291.1380738987059</v>
      </c>
      <c r="D250" s="52">
        <v>2775</v>
      </c>
      <c r="E250" s="52">
        <v>2602.7929989902391</v>
      </c>
      <c r="F250" s="52">
        <v>2464.6920360925851</v>
      </c>
      <c r="G250" s="52">
        <v>2170.2974240948924</v>
      </c>
      <c r="H250" s="52">
        <v>2359.0857349354051</v>
      </c>
      <c r="I250" s="52">
        <v>2535.5799909869311</v>
      </c>
      <c r="J250" s="52">
        <v>1652.4644335716976</v>
      </c>
      <c r="K250" s="52">
        <v>2122.1014983811456</v>
      </c>
      <c r="L250" s="52">
        <v>1832.3334371108344</v>
      </c>
      <c r="M250" s="52">
        <v>1904</v>
      </c>
      <c r="N250" s="223"/>
    </row>
    <row r="251" spans="2:14" ht="23.25" thickBot="1">
      <c r="B251" s="459" t="s">
        <v>781</v>
      </c>
      <c r="C251" s="458">
        <v>181092.41565908512</v>
      </c>
      <c r="D251" s="52">
        <v>145981</v>
      </c>
      <c r="E251" s="52">
        <v>146114.2733086503</v>
      </c>
      <c r="F251" s="52">
        <v>132409.17483980645</v>
      </c>
      <c r="G251" s="52">
        <v>132389.63176064444</v>
      </c>
      <c r="H251" s="52">
        <v>121356</v>
      </c>
      <c r="I251" s="52">
        <v>120633.36998648039</v>
      </c>
      <c r="J251" s="52">
        <v>102902.74444862627</v>
      </c>
      <c r="K251" s="52">
        <v>99780</v>
      </c>
      <c r="L251" s="460">
        <v>95690.094178082203</v>
      </c>
      <c r="M251" s="460">
        <v>83051</v>
      </c>
      <c r="N251" s="223"/>
    </row>
    <row r="252" spans="2:14" ht="15.75" thickBot="1">
      <c r="B252" s="461" t="s">
        <v>159</v>
      </c>
      <c r="C252" s="456">
        <v>166096.22051238688</v>
      </c>
      <c r="D252" s="462">
        <v>119944</v>
      </c>
      <c r="E252" s="462">
        <v>145010.8165600808</v>
      </c>
      <c r="F252" s="462">
        <v>140920.76762128939</v>
      </c>
      <c r="G252" s="462">
        <v>146789.32902540496</v>
      </c>
      <c r="H252" s="462">
        <v>138337.96711536724</v>
      </c>
      <c r="I252" s="462">
        <v>144456.40829202347</v>
      </c>
      <c r="J252" s="462">
        <v>129262.08882197968</v>
      </c>
      <c r="K252" s="462">
        <v>130639.0987124464</v>
      </c>
      <c r="L252" s="462">
        <v>132528.3374844334</v>
      </c>
      <c r="M252" s="462">
        <v>110975</v>
      </c>
      <c r="N252" s="986"/>
    </row>
    <row r="253" spans="2:14" ht="15.75" thickBot="1">
      <c r="B253" s="463" t="s">
        <v>134</v>
      </c>
      <c r="C253" s="458">
        <v>52977.088864462661</v>
      </c>
      <c r="D253" s="151">
        <v>39909</v>
      </c>
      <c r="E253" s="151">
        <v>51209.252776842812</v>
      </c>
      <c r="F253" s="151">
        <v>50526.558781221393</v>
      </c>
      <c r="G253" s="151">
        <v>51888.532353722228</v>
      </c>
      <c r="H253" s="151">
        <v>48878.376547113563</v>
      </c>
      <c r="I253" s="151">
        <v>52780.456962595767</v>
      </c>
      <c r="J253" s="151">
        <v>48300.95220173127</v>
      </c>
      <c r="K253" s="151">
        <v>47179.062570589602</v>
      </c>
      <c r="L253" s="92">
        <v>41688.979607721049</v>
      </c>
      <c r="M253" s="92">
        <v>33608</v>
      </c>
      <c r="N253" s="223"/>
    </row>
    <row r="254" spans="2:14" ht="15.75" thickBot="1">
      <c r="B254" s="43" t="s">
        <v>138</v>
      </c>
      <c r="C254" s="458">
        <v>13712.958484822862</v>
      </c>
      <c r="D254" s="151">
        <v>10053</v>
      </c>
      <c r="E254" s="151">
        <v>12488.734432850892</v>
      </c>
      <c r="F254" s="151">
        <v>11947.852752713481</v>
      </c>
      <c r="G254" s="151">
        <v>12991.950075241215</v>
      </c>
      <c r="H254" s="151">
        <v>12811.936037582436</v>
      </c>
      <c r="I254" s="151">
        <v>13771.069851284363</v>
      </c>
      <c r="J254" s="151">
        <v>11883.185547610088</v>
      </c>
      <c r="K254" s="151">
        <v>12613</v>
      </c>
      <c r="L254" s="52">
        <v>12502.772415940226</v>
      </c>
      <c r="M254" s="52">
        <v>10806</v>
      </c>
      <c r="N254" s="223"/>
    </row>
    <row r="255" spans="2:14" ht="15.75" thickBot="1">
      <c r="B255" s="43" t="s">
        <v>141</v>
      </c>
      <c r="C255" s="458">
        <v>1317.74414475353</v>
      </c>
      <c r="D255" s="151">
        <v>731</v>
      </c>
      <c r="E255" s="151">
        <v>1388.0989565802759</v>
      </c>
      <c r="F255" s="151">
        <v>1364.9130377925983</v>
      </c>
      <c r="G255" s="151">
        <v>1402.8936885898911</v>
      </c>
      <c r="H255" s="151">
        <v>1198.5165778299756</v>
      </c>
      <c r="I255" s="151">
        <v>1558.5281658404688</v>
      </c>
      <c r="J255" s="151">
        <v>1963.9616108392925</v>
      </c>
      <c r="K255" s="151">
        <v>2209</v>
      </c>
      <c r="L255" s="52">
        <v>4192.5077833125779</v>
      </c>
      <c r="M255" s="52">
        <v>3217</v>
      </c>
      <c r="N255" s="223"/>
    </row>
    <row r="256" spans="2:14" ht="15.75" thickBot="1">
      <c r="B256" s="43" t="s">
        <v>136</v>
      </c>
      <c r="C256" s="458">
        <v>13268.815422338716</v>
      </c>
      <c r="D256" s="151">
        <v>9569</v>
      </c>
      <c r="E256" s="151">
        <v>11846.240323123528</v>
      </c>
      <c r="F256" s="151">
        <v>12081.424087877598</v>
      </c>
      <c r="G256" s="151">
        <v>13658.405771443748</v>
      </c>
      <c r="H256" s="151">
        <v>13501.666817237328</v>
      </c>
      <c r="I256" s="151">
        <v>13407.096890491213</v>
      </c>
      <c r="J256" s="151">
        <v>10622.285284155061</v>
      </c>
      <c r="K256" s="151">
        <v>10515</v>
      </c>
      <c r="L256" s="52">
        <v>9682.3178704856782</v>
      </c>
      <c r="M256" s="52">
        <v>8377</v>
      </c>
      <c r="N256" s="223"/>
    </row>
    <row r="257" spans="2:14" ht="15.75" thickBot="1">
      <c r="B257" s="43" t="s">
        <v>135</v>
      </c>
      <c r="C257" s="458">
        <v>1996.7912403821761</v>
      </c>
      <c r="D257" s="151">
        <v>1427</v>
      </c>
      <c r="E257" s="151">
        <v>2069.7623695725347</v>
      </c>
      <c r="F257" s="151">
        <v>2850.636197201517</v>
      </c>
      <c r="G257" s="151">
        <v>3175.0110648844829</v>
      </c>
      <c r="H257" s="151">
        <v>2974.3526967205707</v>
      </c>
      <c r="I257" s="151">
        <v>3174.8111762054982</v>
      </c>
      <c r="J257" s="151">
        <v>2945.5649228453144</v>
      </c>
      <c r="K257" s="151">
        <v>3291</v>
      </c>
      <c r="L257" s="52">
        <v>1899.5104296388545</v>
      </c>
      <c r="M257" s="52"/>
      <c r="N257" s="223"/>
    </row>
    <row r="258" spans="2:14" ht="15.75" thickBot="1">
      <c r="B258" s="43" t="s">
        <v>782</v>
      </c>
      <c r="C258" s="458">
        <v>38265.545785068061</v>
      </c>
      <c r="D258" s="92">
        <v>26461</v>
      </c>
      <c r="E258" s="92">
        <v>32154.203971726689</v>
      </c>
      <c r="F258" s="92">
        <v>31092.278671374392</v>
      </c>
      <c r="G258" s="92">
        <v>33207.070903779764</v>
      </c>
      <c r="H258" s="92">
        <v>31572.524166591378</v>
      </c>
      <c r="I258" s="92">
        <v>32173.030193780985</v>
      </c>
      <c r="J258" s="92">
        <v>29685.630410237107</v>
      </c>
      <c r="K258" s="92">
        <v>30509</v>
      </c>
      <c r="L258" s="52">
        <v>38205.087173100874</v>
      </c>
      <c r="M258" s="52">
        <v>32722</v>
      </c>
      <c r="N258" s="223"/>
    </row>
    <row r="259" spans="2:14" ht="23.25" thickBot="1">
      <c r="B259" s="43" t="s">
        <v>783</v>
      </c>
      <c r="C259" s="458">
        <v>3221.2302359009041</v>
      </c>
      <c r="D259" s="52">
        <v>1800</v>
      </c>
      <c r="E259" s="52">
        <v>1787.467519353753</v>
      </c>
      <c r="F259" s="52">
        <v>1498.5602196939976</v>
      </c>
      <c r="G259" s="52">
        <v>1518.3969195361601</v>
      </c>
      <c r="H259" s="52">
        <v>1648.5942722919867</v>
      </c>
      <c r="I259" s="52">
        <v>1584.6390265885536</v>
      </c>
      <c r="J259" s="52">
        <v>1131.7004140007525</v>
      </c>
      <c r="K259" s="52">
        <v>1669.146148633386</v>
      </c>
      <c r="L259" s="52">
        <v>2296.7216687422165</v>
      </c>
      <c r="M259" s="52">
        <v>2080</v>
      </c>
      <c r="N259" s="223"/>
    </row>
    <row r="260" spans="2:14" ht="23.25" thickBot="1">
      <c r="B260" s="43" t="s">
        <v>784</v>
      </c>
      <c r="C260" s="458">
        <v>31053.62391138919</v>
      </c>
      <c r="D260" s="52">
        <v>23483</v>
      </c>
      <c r="E260" s="52">
        <v>25863.037361157858</v>
      </c>
      <c r="F260" s="52">
        <v>23985.098731528702</v>
      </c>
      <c r="G260" s="52">
        <v>23095.96175975923</v>
      </c>
      <c r="H260" s="52">
        <v>20108</v>
      </c>
      <c r="I260" s="52">
        <v>20607.026588553403</v>
      </c>
      <c r="J260" s="52">
        <v>18251.120060218291</v>
      </c>
      <c r="K260" s="52">
        <v>18207.6537911302</v>
      </c>
      <c r="L260" s="52">
        <v>17774.476183063511</v>
      </c>
      <c r="M260" s="1284" t="s">
        <v>79</v>
      </c>
      <c r="N260" s="223"/>
    </row>
    <row r="261" spans="2:14" ht="22.5">
      <c r="B261" s="374" t="s">
        <v>785</v>
      </c>
      <c r="C261" s="464">
        <v>10282.127335757164</v>
      </c>
      <c r="D261" s="47">
        <v>6511</v>
      </c>
      <c r="E261" s="47">
        <v>6204.0188488724334</v>
      </c>
      <c r="F261" s="47">
        <v>5573.4451418857061</v>
      </c>
      <c r="G261" s="47">
        <v>5851.1064884482612</v>
      </c>
      <c r="H261" s="47">
        <v>5644</v>
      </c>
      <c r="I261" s="47">
        <v>5402.4317260027046</v>
      </c>
      <c r="J261" s="47">
        <v>4477.688370342491</v>
      </c>
      <c r="K261" s="47">
        <v>4448.2305549280927</v>
      </c>
      <c r="L261" s="47">
        <v>4285.9643524283938</v>
      </c>
      <c r="M261" s="810" t="s">
        <v>79</v>
      </c>
      <c r="N261" s="223"/>
    </row>
    <row r="262" spans="2:14">
      <c r="B262" s="465" t="s">
        <v>4</v>
      </c>
      <c r="C262" s="466">
        <v>461647.9242411431</v>
      </c>
      <c r="D262" s="466">
        <v>357682</v>
      </c>
      <c r="E262" s="466">
        <v>381884.33726018172</v>
      </c>
      <c r="F262" s="466">
        <v>357815.56754282722</v>
      </c>
      <c r="G262" s="466">
        <v>362025.29078516422</v>
      </c>
      <c r="H262" s="466">
        <v>339911.5824374379</v>
      </c>
      <c r="I262" s="466">
        <v>344611.61784587649</v>
      </c>
      <c r="J262" s="466">
        <v>303872.48475724505</v>
      </c>
      <c r="K262" s="466">
        <v>305806</v>
      </c>
      <c r="L262" s="466">
        <v>303241.32394146948</v>
      </c>
      <c r="M262" s="466">
        <v>267281</v>
      </c>
      <c r="N262" s="986"/>
    </row>
    <row r="263" spans="2:14">
      <c r="C263" s="27"/>
      <c r="D263" s="27"/>
      <c r="E263" s="27"/>
      <c r="F263" s="27"/>
      <c r="G263" s="27"/>
      <c r="H263" s="27"/>
      <c r="I263" s="27"/>
      <c r="N263" s="375"/>
    </row>
    <row r="264" spans="2:14" ht="15.75">
      <c r="B264" s="451" t="s">
        <v>668</v>
      </c>
      <c r="N264" s="375"/>
    </row>
    <row r="265" spans="2:14">
      <c r="B265" s="1" t="s">
        <v>676</v>
      </c>
      <c r="C265" s="116"/>
      <c r="D265" s="116"/>
      <c r="E265" s="116"/>
      <c r="F265" s="116"/>
      <c r="G265" s="116"/>
      <c r="H265" s="116"/>
      <c r="I265" s="116"/>
      <c r="J265" s="116"/>
      <c r="K265" s="116"/>
      <c r="N265" s="375"/>
    </row>
    <row r="266" spans="2:14">
      <c r="B266" s="467" t="s">
        <v>786</v>
      </c>
      <c r="C266" s="1274">
        <v>2021</v>
      </c>
      <c r="D266" s="1274">
        <v>2020</v>
      </c>
      <c r="E266" s="1274">
        <v>2019</v>
      </c>
      <c r="F266" s="1274">
        <v>2018</v>
      </c>
      <c r="G266" s="1274">
        <v>2017</v>
      </c>
      <c r="H266" s="1274">
        <v>2016</v>
      </c>
      <c r="I266" s="1274">
        <v>2015</v>
      </c>
      <c r="J266" s="1274">
        <v>2014</v>
      </c>
      <c r="K266" s="1274">
        <v>2013</v>
      </c>
      <c r="L266" s="1274">
        <v>2012</v>
      </c>
      <c r="M266" s="1274">
        <v>2011</v>
      </c>
      <c r="N266" s="1279"/>
    </row>
    <row r="267" spans="2:14" ht="15.75" thickBot="1">
      <c r="B267" s="411" t="s">
        <v>46</v>
      </c>
      <c r="C267" s="206">
        <v>71454.589498604895</v>
      </c>
      <c r="D267" s="412">
        <v>54897.616879705827</v>
      </c>
      <c r="E267" s="412">
        <v>69553.55247878519</v>
      </c>
      <c r="F267" s="412">
        <v>70911.891617273504</v>
      </c>
      <c r="G267" s="412">
        <v>73770.231034787997</v>
      </c>
      <c r="H267" s="412">
        <v>68796.761225042908</v>
      </c>
      <c r="I267" s="412">
        <v>67733.132041460121</v>
      </c>
      <c r="J267" s="412">
        <v>61691.518253669557</v>
      </c>
      <c r="K267" s="412">
        <v>59640.278593479401</v>
      </c>
      <c r="L267" s="412">
        <v>60589.066780821915</v>
      </c>
      <c r="M267" s="412">
        <v>49527.052442528744</v>
      </c>
      <c r="N267" s="1218"/>
    </row>
    <row r="268" spans="2:14" ht="15.75" thickBot="1">
      <c r="B268" s="411" t="s">
        <v>48</v>
      </c>
      <c r="C268" s="206">
        <v>29650.842140864119</v>
      </c>
      <c r="D268" s="412">
        <v>19785.874627911049</v>
      </c>
      <c r="E268" s="412">
        <v>24634.840553818674</v>
      </c>
      <c r="F268" s="412">
        <v>23470.928027095684</v>
      </c>
      <c r="G268" s="412">
        <v>25323.307957864923</v>
      </c>
      <c r="H268" s="412">
        <v>26165.782816875959</v>
      </c>
      <c r="I268" s="412">
        <v>31436.949076160432</v>
      </c>
      <c r="J268" s="412">
        <v>27927.981181783965</v>
      </c>
      <c r="K268" s="412">
        <v>29458.846472404184</v>
      </c>
      <c r="L268" s="412">
        <v>28176.699097135745</v>
      </c>
      <c r="M268" s="412">
        <v>23257.4375</v>
      </c>
      <c r="N268" s="1218"/>
    </row>
    <row r="269" spans="2:14" ht="15.75" thickBot="1">
      <c r="B269" s="411" t="s">
        <v>18</v>
      </c>
      <c r="C269" s="206">
        <v>8463.2628730870038</v>
      </c>
      <c r="D269" s="412">
        <v>5461.3193836455957</v>
      </c>
      <c r="E269" s="412">
        <v>5735.9580169718629</v>
      </c>
      <c r="F269" s="412">
        <v>4558.0541913632514</v>
      </c>
      <c r="G269" s="412">
        <v>5006.1007347083296</v>
      </c>
      <c r="H269" s="412">
        <v>4650.9621465353684</v>
      </c>
      <c r="I269" s="412">
        <v>3676.7616043262733</v>
      </c>
      <c r="J269" s="412">
        <v>3723.0959729017691</v>
      </c>
      <c r="K269" s="412">
        <v>3438.1801069196595</v>
      </c>
      <c r="L269" s="412">
        <v>3597.9164072229141</v>
      </c>
      <c r="M269" s="412">
        <v>3378.8477011494256</v>
      </c>
      <c r="N269" s="1218"/>
    </row>
    <row r="270" spans="2:14" ht="15.75" thickBot="1">
      <c r="B270" s="411" t="s">
        <v>1897</v>
      </c>
      <c r="C270" s="206">
        <v>3928.0722076604375</v>
      </c>
      <c r="D270" s="412">
        <v>3175.3931010330939</v>
      </c>
      <c r="E270" s="412">
        <v>3585.1121036176869</v>
      </c>
      <c r="F270" s="412">
        <v>3692.6274343776463</v>
      </c>
      <c r="G270" s="412">
        <v>4082.4289634416218</v>
      </c>
      <c r="H270" s="412">
        <v>3622.4988707200291</v>
      </c>
      <c r="I270" s="412">
        <v>5425.3303289770174</v>
      </c>
      <c r="J270" s="412">
        <v>5067.4617990214529</v>
      </c>
      <c r="K270" s="412">
        <v>6311.4230856110225</v>
      </c>
      <c r="L270" s="412">
        <v>7325.621108343712</v>
      </c>
      <c r="M270" s="412">
        <v>5358.6817528735637</v>
      </c>
      <c r="N270" s="1218"/>
    </row>
    <row r="271" spans="2:14" ht="15.75" thickBot="1">
      <c r="B271" s="411" t="s">
        <v>49</v>
      </c>
      <c r="C271" s="206">
        <v>1749.0073560497165</v>
      </c>
      <c r="D271" s="412">
        <v>1208.5781824549117</v>
      </c>
      <c r="E271" s="412">
        <v>1457.846359982135</v>
      </c>
      <c r="F271" s="412">
        <v>1265.3903471634208</v>
      </c>
      <c r="G271" s="412">
        <v>1439.2883066300788</v>
      </c>
      <c r="H271" s="412">
        <v>1324.7113560393893</v>
      </c>
      <c r="I271" s="412">
        <v>1448.2559711581794</v>
      </c>
      <c r="J271" s="412">
        <v>1229.4888972525405</v>
      </c>
      <c r="K271" s="412">
        <v>1301.9350952488517</v>
      </c>
      <c r="L271" s="412">
        <v>1200.4101805728519</v>
      </c>
      <c r="M271" s="412">
        <v>1068.8706896551726</v>
      </c>
    </row>
    <row r="272" spans="2:14" ht="15.75" thickBot="1">
      <c r="B272" s="411" t="s">
        <v>27</v>
      </c>
      <c r="C272" s="206">
        <v>1063.3964657140441</v>
      </c>
      <c r="D272" s="412">
        <v>658.09402906671323</v>
      </c>
      <c r="E272" s="412">
        <v>1466.4868244752122</v>
      </c>
      <c r="F272" s="412">
        <v>1398.653683319221</v>
      </c>
      <c r="G272" s="412">
        <v>1400.965743117642</v>
      </c>
      <c r="H272" s="412">
        <v>973.29478724365345</v>
      </c>
      <c r="I272" s="412">
        <v>949.61063542136105</v>
      </c>
      <c r="J272" s="412">
        <v>814.52164094843818</v>
      </c>
      <c r="K272" s="412">
        <v>851.39146148633381</v>
      </c>
      <c r="L272" s="412">
        <v>664.64585927770861</v>
      </c>
      <c r="M272" s="412">
        <v>616.81752873563221</v>
      </c>
      <c r="N272" s="1218"/>
    </row>
    <row r="273" spans="2:14" ht="15.75" thickBot="1">
      <c r="B273" s="411" t="s">
        <v>30</v>
      </c>
      <c r="C273" s="206">
        <v>1018.9295679377693</v>
      </c>
      <c r="D273" s="412">
        <v>416.00070040273158</v>
      </c>
      <c r="E273" s="412">
        <v>469.93211255024573</v>
      </c>
      <c r="F273" s="412">
        <v>270.00254022015241</v>
      </c>
      <c r="G273" s="412">
        <v>124.18606709745951</v>
      </c>
      <c r="H273" s="412">
        <v>88.908663835938199</v>
      </c>
      <c r="I273" s="412">
        <v>151.8747183415953</v>
      </c>
      <c r="J273" s="412">
        <v>41.111780203236734</v>
      </c>
      <c r="K273" s="412">
        <v>12.797229124312926</v>
      </c>
      <c r="L273" s="412">
        <v>11.483499377334994</v>
      </c>
      <c r="M273" s="412">
        <v>9.3196839080459792</v>
      </c>
      <c r="N273" s="1218"/>
    </row>
    <row r="274" spans="2:14" ht="15.75" thickBot="1">
      <c r="B274" s="411" t="s">
        <v>31</v>
      </c>
      <c r="C274" s="206">
        <v>1009.9856261097488</v>
      </c>
      <c r="D274" s="412">
        <v>503.79092978462609</v>
      </c>
      <c r="E274" s="412">
        <v>744.83876730683346</v>
      </c>
      <c r="F274" s="412">
        <v>587.5165114309907</v>
      </c>
      <c r="G274" s="412">
        <v>977.98087987961412</v>
      </c>
      <c r="H274" s="412">
        <v>1586.5389827446022</v>
      </c>
      <c r="I274" s="412">
        <v>1422.5488958990536</v>
      </c>
      <c r="J274" s="412">
        <v>540.71433948061735</v>
      </c>
      <c r="K274" s="412">
        <v>409.52187335291012</v>
      </c>
      <c r="L274" s="412">
        <v>350.6639165628892</v>
      </c>
      <c r="M274" s="412">
        <v>237.51149425287358</v>
      </c>
      <c r="N274" s="1218"/>
    </row>
    <row r="275" spans="2:14" ht="15.75" thickBot="1">
      <c r="B275" s="411" t="s">
        <v>17</v>
      </c>
      <c r="C275" s="206">
        <v>826.71176122431712</v>
      </c>
      <c r="D275" s="412">
        <v>479.67518823323405</v>
      </c>
      <c r="E275" s="412">
        <v>486.3492630638678</v>
      </c>
      <c r="F275" s="412">
        <v>330.47840812870453</v>
      </c>
      <c r="G275" s="412">
        <v>278.5783836416748</v>
      </c>
      <c r="H275" s="412">
        <v>156.26795555154035</v>
      </c>
      <c r="I275" s="412">
        <v>194.68589454709328</v>
      </c>
      <c r="J275" s="412">
        <v>122.97252540459165</v>
      </c>
      <c r="K275" s="412">
        <v>131.20924629169488</v>
      </c>
      <c r="L275" s="412">
        <v>154.02319427148194</v>
      </c>
      <c r="M275" s="412">
        <v>137.5962643678161</v>
      </c>
      <c r="N275" s="1218"/>
    </row>
    <row r="276" spans="2:14">
      <c r="B276" s="218" t="s">
        <v>150</v>
      </c>
      <c r="C276" s="239">
        <v>5595.3792170457418</v>
      </c>
      <c r="D276" s="468">
        <v>3363.9371388548416</v>
      </c>
      <c r="E276" s="468">
        <v>4756.7217507815994</v>
      </c>
      <c r="F276" s="468">
        <v>4819.2455546147339</v>
      </c>
      <c r="G276" s="468">
        <v>5439.2334248030456</v>
      </c>
      <c r="H276" s="468">
        <v>5167.7857078326861</v>
      </c>
      <c r="I276" s="468">
        <v>6009.1077061739516</v>
      </c>
      <c r="J276" s="468">
        <v>5384.2687241249532</v>
      </c>
      <c r="K276" s="468">
        <v>6420.1498381145993</v>
      </c>
      <c r="L276" s="468">
        <v>8399.7369240348689</v>
      </c>
      <c r="M276" s="468">
        <v>7137.2579022988511</v>
      </c>
      <c r="N276" s="1218"/>
    </row>
    <row r="277" spans="2:14">
      <c r="B277" s="421" t="s">
        <v>4</v>
      </c>
      <c r="C277" s="469">
        <v>124760.17671429778</v>
      </c>
      <c r="D277" s="469">
        <v>89950.280161092625</v>
      </c>
      <c r="E277" s="469">
        <v>112891.6382313533</v>
      </c>
      <c r="F277" s="469">
        <v>111304.78831498729</v>
      </c>
      <c r="G277" s="469">
        <v>117842.3014959724</v>
      </c>
      <c r="H277" s="469">
        <v>112533.51251242208</v>
      </c>
      <c r="I277" s="469">
        <v>118448.25687246506</v>
      </c>
      <c r="J277" s="469">
        <v>106543.13511479112</v>
      </c>
      <c r="K277" s="469">
        <v>107975.73300203297</v>
      </c>
      <c r="L277" s="469">
        <v>110470.26696762141</v>
      </c>
      <c r="M277" s="469">
        <v>90729.392959770121</v>
      </c>
      <c r="N277" s="1280"/>
    </row>
    <row r="278" spans="2:14"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1281"/>
    </row>
    <row r="279" spans="2:14">
      <c r="N279" s="375"/>
    </row>
    <row r="280" spans="2:14" ht="18">
      <c r="B280" s="451" t="s">
        <v>787</v>
      </c>
      <c r="C280" s="470"/>
      <c r="D280" s="470"/>
      <c r="E280" s="470"/>
      <c r="F280" s="470"/>
      <c r="G280" s="470"/>
      <c r="H280" s="470"/>
      <c r="I280" s="470"/>
      <c r="J280" s="470"/>
      <c r="K280" s="470"/>
      <c r="N280" s="375"/>
    </row>
    <row r="281" spans="2:14">
      <c r="B281" s="1" t="s">
        <v>788</v>
      </c>
      <c r="C281" s="1"/>
      <c r="D281" s="1"/>
      <c r="E281" s="1"/>
      <c r="F281" s="1"/>
      <c r="G281" s="1"/>
      <c r="H281" s="1"/>
      <c r="I281" s="1"/>
      <c r="J281" s="1"/>
      <c r="K281" s="1"/>
      <c r="N281" s="375"/>
    </row>
    <row r="282" spans="2:14">
      <c r="B282" s="467" t="s">
        <v>786</v>
      </c>
      <c r="C282" s="202">
        <v>2021</v>
      </c>
      <c r="D282" s="202">
        <v>2020</v>
      </c>
      <c r="E282" s="202">
        <v>2019</v>
      </c>
      <c r="F282" s="202">
        <v>2018</v>
      </c>
      <c r="G282" s="202">
        <v>2017</v>
      </c>
      <c r="H282" s="202">
        <v>2016</v>
      </c>
      <c r="I282" s="202">
        <v>2015</v>
      </c>
      <c r="J282" s="202">
        <v>2014</v>
      </c>
      <c r="K282" s="202">
        <v>2013</v>
      </c>
      <c r="L282" s="202">
        <v>2012</v>
      </c>
      <c r="M282" s="202">
        <v>2011</v>
      </c>
      <c r="N282" s="1282"/>
    </row>
    <row r="283" spans="2:14" ht="15.75" thickBot="1">
      <c r="B283" s="411" t="s">
        <v>1897</v>
      </c>
      <c r="C283" s="206">
        <v>25148.1170203771</v>
      </c>
      <c r="D283" s="412">
        <v>19335.47102083698</v>
      </c>
      <c r="E283" s="412">
        <v>19996.87360428763</v>
      </c>
      <c r="F283" s="412">
        <v>19234.770533446233</v>
      </c>
      <c r="G283" s="412">
        <v>19129.285651057802</v>
      </c>
      <c r="H283" s="412">
        <v>16810.983828710814</v>
      </c>
      <c r="I283" s="412">
        <v>17778.59846777828</v>
      </c>
      <c r="J283" s="412">
        <v>16012.574331953332</v>
      </c>
      <c r="K283" s="412">
        <v>15926.29094194714</v>
      </c>
      <c r="L283" s="412">
        <v>16098.374066002491</v>
      </c>
      <c r="M283" s="412">
        <v>14624.307471264368</v>
      </c>
      <c r="N283" s="1218"/>
    </row>
    <row r="284" spans="2:14" ht="15.75" thickBot="1">
      <c r="B284" s="411" t="s">
        <v>35</v>
      </c>
      <c r="C284" s="206">
        <v>3077.2850257884497</v>
      </c>
      <c r="D284" s="412">
        <v>2173.4906321134654</v>
      </c>
      <c r="E284" s="412">
        <v>2478.4886109870481</v>
      </c>
      <c r="F284" s="412">
        <v>1893.2057578323456</v>
      </c>
      <c r="G284" s="412">
        <v>1779.7848986456584</v>
      </c>
      <c r="H284" s="412">
        <v>1903.1637907670072</v>
      </c>
      <c r="I284" s="412">
        <v>1712.9625957638575</v>
      </c>
      <c r="J284" s="412">
        <v>1509.7252540459165</v>
      </c>
      <c r="K284" s="412">
        <v>1436.7186205857993</v>
      </c>
      <c r="L284" s="412">
        <v>1245.5860834371108</v>
      </c>
      <c r="M284" s="412">
        <v>1351.3153735632184</v>
      </c>
      <c r="N284" s="1218"/>
    </row>
    <row r="285" spans="2:14" ht="15.75" thickBot="1">
      <c r="B285" s="411" t="s">
        <v>46</v>
      </c>
      <c r="C285" s="206">
        <v>2440.9647416927369</v>
      </c>
      <c r="D285" s="412">
        <v>1960.7292943442478</v>
      </c>
      <c r="E285" s="412">
        <v>1803.3863331844577</v>
      </c>
      <c r="F285" s="412">
        <v>1540.9356477561389</v>
      </c>
      <c r="G285" s="412">
        <v>1663.4150659467116</v>
      </c>
      <c r="H285" s="412">
        <v>1560.6170385762036</v>
      </c>
      <c r="I285" s="412">
        <v>1232.9121225777376</v>
      </c>
      <c r="J285" s="412">
        <v>837.82536695521264</v>
      </c>
      <c r="K285" s="412">
        <v>778.9744748136435</v>
      </c>
      <c r="L285" s="412">
        <v>615.82347447073482</v>
      </c>
      <c r="M285" s="412">
        <v>448.61135057471267</v>
      </c>
      <c r="N285" s="1218"/>
    </row>
    <row r="286" spans="2:14" ht="15.75" thickBot="1">
      <c r="B286" s="411" t="s">
        <v>37</v>
      </c>
      <c r="C286" s="206">
        <v>2426.2467235985455</v>
      </c>
      <c r="D286" s="412">
        <v>1097.1213447732446</v>
      </c>
      <c r="E286" s="412">
        <v>1252.0634211701654</v>
      </c>
      <c r="F286" s="412">
        <v>1524.6325148179508</v>
      </c>
      <c r="G286" s="412">
        <v>1403.3185801540233</v>
      </c>
      <c r="H286" s="412">
        <v>1120.8745144096124</v>
      </c>
      <c r="I286" s="412">
        <v>1037.8044164037854</v>
      </c>
      <c r="J286" s="412">
        <v>764.04817463304482</v>
      </c>
      <c r="K286" s="412">
        <v>859.15141932083418</v>
      </c>
      <c r="L286" s="412">
        <v>933.86519302615193</v>
      </c>
      <c r="M286" s="412">
        <v>844.09770114942535</v>
      </c>
      <c r="N286" s="1218"/>
    </row>
    <row r="287" spans="2:14" ht="15.75" thickBot="1">
      <c r="B287" s="411" t="s">
        <v>49</v>
      </c>
      <c r="C287" s="206">
        <v>2343.3761731631012</v>
      </c>
      <c r="D287" s="412">
        <v>1667.6133776921729</v>
      </c>
      <c r="E287" s="412">
        <v>1161.9472979008488</v>
      </c>
      <c r="F287" s="412">
        <v>931.7629127857748</v>
      </c>
      <c r="G287" s="412">
        <v>1007.4214393201736</v>
      </c>
      <c r="H287" s="412">
        <v>907.50203270394798</v>
      </c>
      <c r="I287" s="412">
        <v>725.38350608382154</v>
      </c>
      <c r="J287" s="412">
        <v>638.82122694768532</v>
      </c>
      <c r="K287" s="412">
        <v>700.88020480385512</v>
      </c>
      <c r="L287" s="412">
        <v>577.57705479452056</v>
      </c>
      <c r="M287" s="412">
        <v>527.02011494252872</v>
      </c>
      <c r="N287" s="1218"/>
    </row>
    <row r="288" spans="2:14" ht="15.75" thickBot="1">
      <c r="B288" s="411" t="s">
        <v>17</v>
      </c>
      <c r="C288" s="206">
        <v>1826.104675741946</v>
      </c>
      <c r="D288" s="412">
        <v>998.81194186657331</v>
      </c>
      <c r="E288" s="412">
        <v>1448.4153640017867</v>
      </c>
      <c r="F288" s="412">
        <v>1192.3412362404742</v>
      </c>
      <c r="G288" s="412">
        <v>863.40621403912542</v>
      </c>
      <c r="H288" s="412">
        <v>579.22576565182044</v>
      </c>
      <c r="I288" s="412">
        <v>397.00405588102751</v>
      </c>
      <c r="J288" s="412">
        <v>269.74557771923224</v>
      </c>
      <c r="K288" s="412">
        <v>287.91054890444997</v>
      </c>
      <c r="L288" s="412">
        <v>368.09853673723535</v>
      </c>
      <c r="M288" s="412">
        <v>313.08548850574715</v>
      </c>
      <c r="N288" s="1218"/>
    </row>
    <row r="289" spans="2:14" ht="15.75" thickBot="1">
      <c r="B289" s="411" t="s">
        <v>48</v>
      </c>
      <c r="C289" s="206">
        <v>580.23928299653335</v>
      </c>
      <c r="D289" s="412">
        <v>345.47539835405354</v>
      </c>
      <c r="E289" s="412">
        <v>396.9977668602055</v>
      </c>
      <c r="F289" s="412">
        <v>374.64013547840813</v>
      </c>
      <c r="G289" s="412">
        <v>406.32468797025757</v>
      </c>
      <c r="H289" s="412">
        <v>421.06423344475564</v>
      </c>
      <c r="I289" s="412">
        <v>615.55655700766113</v>
      </c>
      <c r="J289" s="412">
        <v>569.74407226194955</v>
      </c>
      <c r="K289" s="412">
        <v>755.62307055191627</v>
      </c>
      <c r="L289" s="412">
        <v>284.27148194271484</v>
      </c>
      <c r="M289" s="412">
        <v>148.39439655172416</v>
      </c>
      <c r="N289" s="1218"/>
    </row>
    <row r="290" spans="2:14">
      <c r="B290" s="218" t="s">
        <v>150</v>
      </c>
      <c r="C290" s="239">
        <v>3493.4159127420303</v>
      </c>
      <c r="D290" s="468">
        <v>2409.5832603747153</v>
      </c>
      <c r="E290" s="468">
        <v>3533.0192050022338</v>
      </c>
      <c r="F290" s="468">
        <v>2851.0279424216765</v>
      </c>
      <c r="G290" s="468">
        <v>2694.1161370275295</v>
      </c>
      <c r="H290" s="468">
        <v>2449.175173909116</v>
      </c>
      <c r="I290" s="468">
        <v>2514.1180712032451</v>
      </c>
      <c r="J290" s="468">
        <v>2118.931125329319</v>
      </c>
      <c r="K290" s="468">
        <v>1911.9539191325953</v>
      </c>
      <c r="L290" s="468">
        <v>1945.9137608966378</v>
      </c>
      <c r="M290" s="468">
        <v>1907.8081896551726</v>
      </c>
      <c r="N290" s="1218"/>
    </row>
    <row r="291" spans="2:14">
      <c r="B291" s="421" t="s">
        <v>4</v>
      </c>
      <c r="C291" s="469">
        <v>41335.74955610044</v>
      </c>
      <c r="D291" s="469">
        <v>29988.296270355451</v>
      </c>
      <c r="E291" s="469">
        <v>32071.191603394378</v>
      </c>
      <c r="F291" s="469">
        <v>29543.316680779</v>
      </c>
      <c r="G291" s="469">
        <v>28947.072674161285</v>
      </c>
      <c r="H291" s="469">
        <v>25752.606378173277</v>
      </c>
      <c r="I291" s="469">
        <v>26014.339792699415</v>
      </c>
      <c r="J291" s="469">
        <v>22721.415129845693</v>
      </c>
      <c r="K291" s="469">
        <v>22657.503200060237</v>
      </c>
      <c r="L291" s="469">
        <v>22069.509651307595</v>
      </c>
      <c r="M291" s="469">
        <v>20164.640086206899</v>
      </c>
      <c r="N291" s="1280"/>
    </row>
    <row r="292" spans="2:14">
      <c r="C292" s="471"/>
      <c r="D292" s="471"/>
      <c r="E292" s="471"/>
      <c r="F292" s="471"/>
      <c r="G292" s="471"/>
      <c r="H292" s="471"/>
      <c r="I292" s="471"/>
      <c r="J292" s="471"/>
      <c r="K292" s="471"/>
      <c r="L292" s="471"/>
      <c r="M292" s="471"/>
      <c r="N292" s="1283"/>
    </row>
    <row r="293" spans="2:14">
      <c r="C293" s="471"/>
      <c r="D293" s="471"/>
      <c r="E293" s="471"/>
      <c r="F293" s="471"/>
      <c r="G293" s="471"/>
      <c r="H293" s="471"/>
      <c r="I293" s="471"/>
      <c r="J293" s="471"/>
      <c r="K293" s="471"/>
      <c r="L293" s="471"/>
      <c r="M293" s="471"/>
      <c r="N293" s="1283"/>
    </row>
    <row r="294" spans="2:14" ht="15.75">
      <c r="B294" s="105" t="s">
        <v>674</v>
      </c>
      <c r="C294" s="105"/>
      <c r="D294" s="105"/>
      <c r="E294" s="105"/>
      <c r="F294" s="105"/>
      <c r="G294" s="105"/>
      <c r="H294" s="105"/>
      <c r="I294" s="105"/>
      <c r="J294" s="105"/>
      <c r="K294" s="105"/>
      <c r="N294" s="375"/>
    </row>
    <row r="295" spans="2:14" ht="15.75">
      <c r="B295" s="1" t="s">
        <v>669</v>
      </c>
      <c r="C295" s="105"/>
      <c r="D295" s="105"/>
      <c r="E295" s="105"/>
      <c r="F295" s="105"/>
      <c r="G295" s="105"/>
      <c r="H295" s="105"/>
      <c r="I295" s="105"/>
      <c r="J295" s="105"/>
      <c r="K295" s="105"/>
      <c r="N295" s="375"/>
    </row>
    <row r="296" spans="2:14">
      <c r="B296" s="472"/>
      <c r="C296" s="473">
        <v>2021</v>
      </c>
      <c r="D296" s="473">
        <v>2020</v>
      </c>
      <c r="E296" s="473">
        <v>2019</v>
      </c>
      <c r="F296" s="473">
        <v>2018</v>
      </c>
      <c r="G296" s="473">
        <v>2017</v>
      </c>
      <c r="H296" s="473">
        <v>2016</v>
      </c>
      <c r="I296" s="473">
        <v>2015</v>
      </c>
      <c r="J296" s="473">
        <v>2014</v>
      </c>
      <c r="K296" s="473">
        <v>2013</v>
      </c>
      <c r="L296" s="473">
        <v>2012</v>
      </c>
      <c r="M296" s="473">
        <v>2011</v>
      </c>
      <c r="N296" s="300"/>
    </row>
    <row r="297" spans="2:14" ht="15.75" thickBot="1">
      <c r="B297" s="74" t="s">
        <v>789</v>
      </c>
      <c r="C297" s="456">
        <v>22233.871649615285</v>
      </c>
      <c r="D297" s="1270">
        <v>13403</v>
      </c>
      <c r="E297" s="1270">
        <v>19575.056883204306</v>
      </c>
      <c r="F297" s="1270">
        <v>15768.796913822414</v>
      </c>
      <c r="G297" s="1270">
        <v>16726.492874214393</v>
      </c>
      <c r="H297" s="1270">
        <v>16613.437528232</v>
      </c>
      <c r="I297" s="1270">
        <v>14633.589905362776</v>
      </c>
      <c r="J297" s="1270">
        <v>12387.5792246895</v>
      </c>
      <c r="K297" s="1270">
        <v>11218</v>
      </c>
      <c r="L297" s="1270">
        <v>12931</v>
      </c>
      <c r="M297" s="1270">
        <v>11066</v>
      </c>
      <c r="N297" s="986"/>
    </row>
    <row r="298" spans="2:14" ht="23.25" thickBot="1">
      <c r="B298" s="463" t="s">
        <v>790</v>
      </c>
      <c r="C298" s="458">
        <v>4263.5089202671852</v>
      </c>
      <c r="D298" s="52">
        <v>1987</v>
      </c>
      <c r="E298" s="52">
        <v>2783.8492090205318</v>
      </c>
      <c r="F298" s="52">
        <v>2242.255786582974</v>
      </c>
      <c r="G298" s="52">
        <v>2087.2603346021069</v>
      </c>
      <c r="H298" s="52">
        <v>1728.0314391543952</v>
      </c>
      <c r="I298" s="52">
        <v>1194.5543037404236</v>
      </c>
      <c r="J298" s="52">
        <v>371.99397817086941</v>
      </c>
      <c r="K298" s="52">
        <v>447</v>
      </c>
      <c r="L298" s="52">
        <v>511</v>
      </c>
      <c r="M298" s="52">
        <v>323</v>
      </c>
      <c r="N298" s="223"/>
    </row>
    <row r="299" spans="2:14" ht="23.25" thickBot="1">
      <c r="B299" s="43" t="s">
        <v>791</v>
      </c>
      <c r="C299" s="458">
        <v>17970.220681491501</v>
      </c>
      <c r="D299" s="52">
        <v>11416</v>
      </c>
      <c r="E299" s="52">
        <v>16791.207674183774</v>
      </c>
      <c r="F299" s="52">
        <v>13526.541127239439</v>
      </c>
      <c r="G299" s="52">
        <v>14639.232539612287</v>
      </c>
      <c r="H299" s="52">
        <v>14885.405185653626</v>
      </c>
      <c r="I299" s="52">
        <v>13439.035601622352</v>
      </c>
      <c r="J299" s="52">
        <v>12015.585246518631</v>
      </c>
      <c r="K299" s="52">
        <v>10771</v>
      </c>
      <c r="L299" s="52">
        <v>12420</v>
      </c>
      <c r="M299" s="52">
        <v>10743</v>
      </c>
      <c r="N299" s="223"/>
    </row>
    <row r="300" spans="2:14" ht="15.75" thickBot="1">
      <c r="B300" s="74" t="s">
        <v>792</v>
      </c>
      <c r="C300" s="456">
        <v>394686.7337448211</v>
      </c>
      <c r="D300" s="1270">
        <v>303752</v>
      </c>
      <c r="E300" s="1270">
        <v>282473.20498148771</v>
      </c>
      <c r="F300" s="1270">
        <v>237828.94010723158</v>
      </c>
      <c r="G300" s="1270">
        <v>231528.08267681685</v>
      </c>
      <c r="H300" s="1270">
        <v>219278.1910741711</v>
      </c>
      <c r="I300" s="1270">
        <v>212168.0567823344</v>
      </c>
      <c r="J300" s="1270">
        <v>167731.09296198722</v>
      </c>
      <c r="K300" s="1270">
        <v>149177.02416986672</v>
      </c>
      <c r="L300" s="1270">
        <v>145637.94691780824</v>
      </c>
      <c r="M300" s="1270">
        <v>138923</v>
      </c>
      <c r="N300" s="986"/>
    </row>
    <row r="301" spans="2:14" ht="15.75" thickBot="1">
      <c r="B301" s="463" t="s">
        <v>793</v>
      </c>
      <c r="C301" s="458">
        <v>527.24782277838835</v>
      </c>
      <c r="D301" s="52">
        <v>407</v>
      </c>
      <c r="E301" s="52">
        <v>245.35846516324469</v>
      </c>
      <c r="F301" s="52">
        <v>198.02275402118477</v>
      </c>
      <c r="G301" s="52">
        <v>295.30671859785787</v>
      </c>
      <c r="H301" s="52">
        <v>230.01535820760682</v>
      </c>
      <c r="I301" s="52">
        <v>800.77963046417312</v>
      </c>
      <c r="J301" s="52">
        <v>1075.5709446744449</v>
      </c>
      <c r="K301" s="52">
        <v>968</v>
      </c>
      <c r="L301" s="52">
        <v>417</v>
      </c>
      <c r="M301" s="52">
        <v>618</v>
      </c>
      <c r="N301" s="223"/>
    </row>
    <row r="302" spans="2:14" ht="15.75" thickBot="1">
      <c r="B302" s="43" t="s">
        <v>794</v>
      </c>
      <c r="C302" s="458">
        <v>23987.297708632785</v>
      </c>
      <c r="D302" s="52">
        <v>16724</v>
      </c>
      <c r="E302" s="52">
        <v>13936.074722315718</v>
      </c>
      <c r="F302" s="52">
        <v>8047.4068262063556</v>
      </c>
      <c r="G302" s="52">
        <v>8141.1693369921222</v>
      </c>
      <c r="H302" s="52">
        <v>9201.3126750383963</v>
      </c>
      <c r="I302" s="52">
        <v>10578.204596665164</v>
      </c>
      <c r="J302" s="52">
        <v>9000.6465939028967</v>
      </c>
      <c r="K302" s="52">
        <v>10971.167080792109</v>
      </c>
      <c r="L302" s="52">
        <v>10580.568181818182</v>
      </c>
      <c r="M302" s="52">
        <v>11431</v>
      </c>
      <c r="N302" s="223"/>
    </row>
    <row r="303" spans="2:14" ht="15.75" thickBot="1">
      <c r="B303" s="43" t="s">
        <v>795</v>
      </c>
      <c r="C303" s="458">
        <v>2518.2286294072883</v>
      </c>
      <c r="D303" s="52">
        <v>1785</v>
      </c>
      <c r="E303" s="52">
        <v>3037.7502524402557</v>
      </c>
      <c r="F303" s="52">
        <v>3074.0793775336733</v>
      </c>
      <c r="G303" s="52">
        <v>3535.9130742675047</v>
      </c>
      <c r="H303" s="52">
        <v>3145.068208510254</v>
      </c>
      <c r="I303" s="52">
        <v>3183.3068949977473</v>
      </c>
      <c r="J303" s="52">
        <v>2198.5630410237109</v>
      </c>
      <c r="K303" s="52">
        <v>2172.7821700173181</v>
      </c>
      <c r="L303" s="52">
        <v>1872.4735367372355</v>
      </c>
      <c r="M303" s="52">
        <v>1712</v>
      </c>
      <c r="N303" s="223"/>
    </row>
    <row r="304" spans="2:14" ht="15.75" thickBot="1">
      <c r="B304" s="463" t="s">
        <v>796</v>
      </c>
      <c r="C304" s="458">
        <v>17662.147628308107</v>
      </c>
      <c r="D304" s="52">
        <v>12250</v>
      </c>
      <c r="E304" s="52">
        <v>12466.917536183102</v>
      </c>
      <c r="F304" s="52">
        <v>11632.259709690074</v>
      </c>
      <c r="G304" s="52">
        <v>12672.707798530584</v>
      </c>
      <c r="H304" s="52">
        <v>11808.794832414853</v>
      </c>
      <c r="I304" s="52">
        <v>11006.038756196485</v>
      </c>
      <c r="J304" s="52">
        <v>9221.4106134738413</v>
      </c>
      <c r="K304" s="52">
        <v>8750</v>
      </c>
      <c r="L304" s="52">
        <v>9972</v>
      </c>
      <c r="M304" s="52">
        <v>8459</v>
      </c>
      <c r="N304" s="223"/>
    </row>
    <row r="305" spans="2:14" ht="23.25" thickBot="1">
      <c r="B305" s="43" t="s">
        <v>797</v>
      </c>
      <c r="C305" s="458">
        <v>349991.94808489049</v>
      </c>
      <c r="D305" s="52">
        <v>272586</v>
      </c>
      <c r="E305" s="52">
        <v>252787.10400538539</v>
      </c>
      <c r="F305" s="52">
        <v>214877.1714397803</v>
      </c>
      <c r="G305" s="52">
        <v>206882.98574842879</v>
      </c>
      <c r="H305" s="52">
        <v>194893</v>
      </c>
      <c r="I305" s="52">
        <v>186599.72690401084</v>
      </c>
      <c r="J305" s="52">
        <v>146234.90176891233</v>
      </c>
      <c r="K305" s="52">
        <v>126315.0749190573</v>
      </c>
      <c r="L305" s="52">
        <v>122795.90519925281</v>
      </c>
      <c r="M305" s="52">
        <v>116703</v>
      </c>
      <c r="N305" s="223"/>
    </row>
    <row r="306" spans="2:14" ht="15.75" thickBot="1">
      <c r="B306" s="361" t="s">
        <v>159</v>
      </c>
      <c r="C306" s="456">
        <v>159550.18178743552</v>
      </c>
      <c r="D306" s="1270">
        <v>119025</v>
      </c>
      <c r="E306" s="1270">
        <v>124461.59946146078</v>
      </c>
      <c r="F306" s="1270">
        <v>105296.8471295933</v>
      </c>
      <c r="G306" s="1270">
        <v>98751.170930335487</v>
      </c>
      <c r="H306" s="1270">
        <v>94942.855452163712</v>
      </c>
      <c r="I306" s="1270">
        <v>84879.21406038756</v>
      </c>
      <c r="J306" s="1270">
        <v>71051.251035001886</v>
      </c>
      <c r="K306" s="1270">
        <v>69641.567125969421</v>
      </c>
      <c r="L306" s="1269">
        <v>71690.339196762157</v>
      </c>
      <c r="M306" s="1269">
        <v>66460</v>
      </c>
      <c r="N306" s="986"/>
    </row>
    <row r="307" spans="2:14" ht="15.75" thickBot="1">
      <c r="B307" s="463" t="s">
        <v>134</v>
      </c>
      <c r="C307" s="458">
        <v>105.89244948000338</v>
      </c>
      <c r="D307" s="52">
        <v>20</v>
      </c>
      <c r="E307" s="52">
        <v>73</v>
      </c>
      <c r="F307" s="52">
        <v>60.609652836579166</v>
      </c>
      <c r="G307" s="52">
        <v>83.205275736921308</v>
      </c>
      <c r="H307" s="52">
        <v>92.34257837202999</v>
      </c>
      <c r="I307" s="52">
        <v>136.27219468228932</v>
      </c>
      <c r="J307" s="52">
        <v>281.31501693639444</v>
      </c>
      <c r="K307" s="52">
        <v>144</v>
      </c>
      <c r="L307" s="92">
        <v>176</v>
      </c>
      <c r="M307" s="92">
        <v>203</v>
      </c>
      <c r="N307" s="223"/>
    </row>
    <row r="308" spans="2:14" ht="15.75" thickBot="1">
      <c r="B308" s="43" t="s">
        <v>138</v>
      </c>
      <c r="C308" s="458">
        <v>1.1059440263803162</v>
      </c>
      <c r="D308" s="52">
        <v>21</v>
      </c>
      <c r="E308" s="52">
        <v>17</v>
      </c>
      <c r="F308" s="52">
        <v>44</v>
      </c>
      <c r="G308" s="52">
        <v>79</v>
      </c>
      <c r="H308" s="52">
        <v>122.41485229017978</v>
      </c>
      <c r="I308" s="52">
        <v>88.628210905813432</v>
      </c>
      <c r="J308" s="52">
        <v>86.788859616108397</v>
      </c>
      <c r="K308" s="52">
        <v>66</v>
      </c>
      <c r="L308" s="52">
        <v>74</v>
      </c>
      <c r="M308" s="52">
        <v>61</v>
      </c>
      <c r="N308" s="223"/>
    </row>
    <row r="309" spans="2:14" ht="15.75" thickBot="1">
      <c r="B309" s="43" t="s">
        <v>141</v>
      </c>
      <c r="C309" s="458">
        <v>15.070601166821678</v>
      </c>
      <c r="D309" s="52">
        <v>6</v>
      </c>
      <c r="E309" s="52">
        <v>18</v>
      </c>
      <c r="F309" s="52">
        <v>17</v>
      </c>
      <c r="G309" s="52">
        <v>34</v>
      </c>
      <c r="H309" s="52">
        <v>13.338151594543318</v>
      </c>
      <c r="I309" s="52">
        <v>6.8391167192429032</v>
      </c>
      <c r="J309" s="52">
        <v>6.6511102747459532</v>
      </c>
      <c r="K309" s="52">
        <v>5</v>
      </c>
      <c r="L309" s="52">
        <v>5</v>
      </c>
      <c r="M309" s="52">
        <v>19</v>
      </c>
      <c r="N309" s="223"/>
    </row>
    <row r="310" spans="2:14" ht="15.75" thickBot="1">
      <c r="B310" s="43" t="s">
        <v>136</v>
      </c>
      <c r="C310" s="458">
        <v>233.20706857191172</v>
      </c>
      <c r="D310" s="52">
        <v>102</v>
      </c>
      <c r="E310" s="52">
        <v>62</v>
      </c>
      <c r="F310" s="52">
        <v>32</v>
      </c>
      <c r="G310" s="52">
        <v>10</v>
      </c>
      <c r="H310" s="52">
        <v>19.090252055289547</v>
      </c>
      <c r="I310" s="52">
        <v>63.804416403785496</v>
      </c>
      <c r="J310" s="52">
        <v>53.308995107263826</v>
      </c>
      <c r="K310" s="52">
        <v>2</v>
      </c>
      <c r="L310" s="52">
        <v>171</v>
      </c>
      <c r="M310" s="52">
        <v>6</v>
      </c>
      <c r="N310" s="223"/>
    </row>
    <row r="311" spans="2:14" ht="15.75" thickBot="1">
      <c r="B311" s="43" t="s">
        <v>135</v>
      </c>
      <c r="C311" s="458">
        <v>1124.6190919083451</v>
      </c>
      <c r="D311" s="52">
        <v>825</v>
      </c>
      <c r="E311" s="52">
        <v>684</v>
      </c>
      <c r="F311" s="52">
        <v>820</v>
      </c>
      <c r="G311" s="52">
        <v>611</v>
      </c>
      <c r="H311" s="52">
        <v>709.82473574848677</v>
      </c>
      <c r="I311" s="52">
        <v>591.97025687246514</v>
      </c>
      <c r="J311" s="52">
        <v>455.16296575084687</v>
      </c>
      <c r="K311" s="52">
        <v>1049</v>
      </c>
      <c r="L311" s="52">
        <v>528</v>
      </c>
      <c r="M311" s="52" t="s">
        <v>79</v>
      </c>
      <c r="N311" s="223"/>
    </row>
    <row r="312" spans="2:14" ht="15.75" thickBot="1">
      <c r="B312" s="43" t="s">
        <v>782</v>
      </c>
      <c r="C312" s="458">
        <v>66764.636847890404</v>
      </c>
      <c r="D312" s="52">
        <v>48662</v>
      </c>
      <c r="E312" s="52">
        <v>54163.102659037359</v>
      </c>
      <c r="F312" s="52">
        <v>50732.08120831698</v>
      </c>
      <c r="G312" s="52">
        <v>50820.450562096135</v>
      </c>
      <c r="H312" s="52">
        <v>48479.756978950223</v>
      </c>
      <c r="I312" s="52">
        <v>42909.765660207304</v>
      </c>
      <c r="J312" s="52">
        <v>34066.259691381252</v>
      </c>
      <c r="K312" s="52">
        <v>32256.733679692792</v>
      </c>
      <c r="L312" s="52">
        <v>32869.911270236618</v>
      </c>
      <c r="M312" s="52">
        <v>29653</v>
      </c>
      <c r="N312" s="223"/>
    </row>
    <row r="313" spans="2:14" ht="23.25" thickBot="1">
      <c r="B313" s="43" t="s">
        <v>783</v>
      </c>
      <c r="C313" s="458">
        <v>1105.6759956032804</v>
      </c>
      <c r="D313" s="52">
        <v>1522</v>
      </c>
      <c r="E313" s="52">
        <v>2357.2898014136654</v>
      </c>
      <c r="F313" s="52">
        <v>733.96822283248321</v>
      </c>
      <c r="G313" s="52">
        <v>463.44516243250422</v>
      </c>
      <c r="H313" s="52">
        <v>2189.9430842894571</v>
      </c>
      <c r="I313" s="52">
        <v>618.27579990986931</v>
      </c>
      <c r="J313" s="52">
        <v>228.41023710952203</v>
      </c>
      <c r="K313" s="52">
        <v>167</v>
      </c>
      <c r="L313" s="52">
        <v>512</v>
      </c>
      <c r="M313" s="52">
        <v>367</v>
      </c>
      <c r="N313" s="223"/>
    </row>
    <row r="314" spans="2:14" ht="23.25" thickBot="1">
      <c r="B314" s="43" t="s">
        <v>798</v>
      </c>
      <c r="C314" s="458">
        <v>78712.345480679796</v>
      </c>
      <c r="D314" s="52">
        <v>60146</v>
      </c>
      <c r="E314" s="52">
        <v>62516.893301918542</v>
      </c>
      <c r="F314" s="52">
        <v>48825.874852883484</v>
      </c>
      <c r="G314" s="52">
        <v>40993.580596618573</v>
      </c>
      <c r="H314" s="52">
        <v>37323</v>
      </c>
      <c r="I314" s="52">
        <v>35923.442091031997</v>
      </c>
      <c r="J314" s="52">
        <v>32646.707564922843</v>
      </c>
      <c r="K314" s="52">
        <v>32607.643249755289</v>
      </c>
      <c r="L314" s="52">
        <v>34314.58670610212</v>
      </c>
      <c r="M314" s="52" t="s">
        <v>79</v>
      </c>
      <c r="N314" s="223"/>
    </row>
    <row r="315" spans="2:14" ht="22.5">
      <c r="B315" s="475" t="s">
        <v>799</v>
      </c>
      <c r="C315" s="476">
        <v>11488.465375834952</v>
      </c>
      <c r="D315" s="151">
        <v>7721</v>
      </c>
      <c r="E315" s="151">
        <v>4570.706159542241</v>
      </c>
      <c r="F315" s="151">
        <v>4030.9722767098206</v>
      </c>
      <c r="G315" s="151">
        <v>5656.4893334513599</v>
      </c>
      <c r="H315" s="151">
        <v>5993.1448188634922</v>
      </c>
      <c r="I315" s="151">
        <v>4540.2163136547997</v>
      </c>
      <c r="J315" s="151">
        <v>3226.6465939028981</v>
      </c>
      <c r="K315" s="151">
        <v>3344.190196521346</v>
      </c>
      <c r="L315" s="151">
        <v>3039.8412204234123</v>
      </c>
      <c r="M315" s="151" t="s">
        <v>79</v>
      </c>
      <c r="N315" s="223"/>
    </row>
    <row r="316" spans="2:14">
      <c r="B316" s="465" t="s">
        <v>72</v>
      </c>
      <c r="C316" s="466">
        <v>576471.63270482782</v>
      </c>
      <c r="D316" s="466">
        <v>436181</v>
      </c>
      <c r="E316" s="466">
        <v>426509.9306630764</v>
      </c>
      <c r="F316" s="466">
        <v>358894.43376487511</v>
      </c>
      <c r="G316" s="466">
        <v>347005.56253872713</v>
      </c>
      <c r="H316" s="466">
        <v>330834.48405456683</v>
      </c>
      <c r="I316" s="466">
        <v>311680.86074808473</v>
      </c>
      <c r="J316" s="466">
        <v>251169.92322167859</v>
      </c>
      <c r="K316" s="466">
        <v>230036.87975303063</v>
      </c>
      <c r="L316" s="466">
        <v>230260.26074097137</v>
      </c>
      <c r="M316" s="466">
        <v>218830</v>
      </c>
      <c r="N316" s="986"/>
    </row>
    <row r="317" spans="2:14">
      <c r="B317" s="433"/>
      <c r="C317" s="27"/>
      <c r="D317" s="27"/>
      <c r="E317" s="27"/>
      <c r="F317" s="27"/>
      <c r="G317" s="27"/>
      <c r="H317" s="27"/>
      <c r="N317" s="375"/>
    </row>
    <row r="318" spans="2:14" ht="18">
      <c r="B318" s="105" t="s">
        <v>674</v>
      </c>
      <c r="C318" s="470"/>
      <c r="D318" s="470"/>
      <c r="E318" s="470"/>
      <c r="F318" s="470"/>
      <c r="G318" s="470"/>
      <c r="H318" s="470"/>
      <c r="I318" s="470"/>
      <c r="J318" s="470"/>
      <c r="K318" s="470"/>
      <c r="N318" s="375"/>
    </row>
    <row r="319" spans="2:14">
      <c r="B319" s="1" t="s">
        <v>800</v>
      </c>
      <c r="C319" s="1"/>
      <c r="D319" s="1"/>
      <c r="E319" s="1"/>
      <c r="F319" s="1"/>
      <c r="G319" s="1"/>
      <c r="H319" s="1"/>
      <c r="I319" s="1"/>
      <c r="J319" s="1"/>
      <c r="K319" s="1"/>
      <c r="N319" s="375"/>
    </row>
    <row r="320" spans="2:14">
      <c r="B320" s="472" t="s">
        <v>677</v>
      </c>
      <c r="C320" s="477">
        <v>2021</v>
      </c>
      <c r="D320" s="477">
        <v>2020</v>
      </c>
      <c r="E320" s="477">
        <v>2019</v>
      </c>
      <c r="F320" s="477">
        <v>2018</v>
      </c>
      <c r="G320" s="477">
        <v>2017</v>
      </c>
      <c r="H320" s="477">
        <v>2016</v>
      </c>
      <c r="I320" s="477">
        <v>2015</v>
      </c>
      <c r="J320" s="477">
        <v>2014</v>
      </c>
      <c r="K320" s="477">
        <v>2013</v>
      </c>
      <c r="L320" s="473">
        <v>2012</v>
      </c>
      <c r="M320" s="473">
        <v>2011</v>
      </c>
      <c r="N320" s="300"/>
    </row>
    <row r="321" spans="2:14" ht="15.75" thickBot="1">
      <c r="B321" s="74" t="s">
        <v>73</v>
      </c>
      <c r="C321" s="456">
        <v>69350.207998647151</v>
      </c>
      <c r="D321" s="1270">
        <v>51157.337594116616</v>
      </c>
      <c r="E321" s="1270">
        <v>57372.40196516303</v>
      </c>
      <c r="F321" s="1270">
        <v>52280.014394580867</v>
      </c>
      <c r="G321" s="1270">
        <v>52100.91705762592</v>
      </c>
      <c r="H321" s="1270">
        <v>51626.709729876238</v>
      </c>
      <c r="I321" s="1270">
        <v>44415.555655700766</v>
      </c>
      <c r="J321" s="1270">
        <v>35201.409860745203</v>
      </c>
      <c r="K321" s="1270">
        <v>33689.360740908058</v>
      </c>
      <c r="L321" s="1270">
        <v>34336.345734744704</v>
      </c>
      <c r="M321" s="1270">
        <v>30292.71192528736</v>
      </c>
      <c r="N321" s="986"/>
    </row>
    <row r="322" spans="2:14" ht="15.75" thickBot="1">
      <c r="B322" s="43" t="s">
        <v>1897</v>
      </c>
      <c r="C322" s="458">
        <v>69339.796228967607</v>
      </c>
      <c r="D322" s="52">
        <v>51152.33584310978</v>
      </c>
      <c r="E322" s="52">
        <v>57365.640017865124</v>
      </c>
      <c r="F322" s="52">
        <v>52163.8933107536</v>
      </c>
      <c r="G322" s="52">
        <v>51973.944410020362</v>
      </c>
      <c r="H322" s="52">
        <v>51476.659138133531</v>
      </c>
      <c r="I322" s="52">
        <v>44243.132942767013</v>
      </c>
      <c r="J322" s="52">
        <v>35200.279262325937</v>
      </c>
      <c r="K322" s="52">
        <v>33675.235298546795</v>
      </c>
      <c r="L322" s="52">
        <v>34297.738169364879</v>
      </c>
      <c r="M322" s="52">
        <v>30252.61709770115</v>
      </c>
      <c r="N322" s="223"/>
    </row>
    <row r="323" spans="2:14" ht="15.75" thickBot="1">
      <c r="B323" s="43" t="s">
        <v>150</v>
      </c>
      <c r="C323" s="458">
        <v>10.411769679546799</v>
      </c>
      <c r="D323" s="52">
        <v>5.0017510068289264</v>
      </c>
      <c r="E323" s="52">
        <v>6.7619472979008499</v>
      </c>
      <c r="F323" s="52">
        <v>116.12108382726504</v>
      </c>
      <c r="G323" s="52">
        <v>126.972647605559</v>
      </c>
      <c r="H323" s="52">
        <v>150.05059174270485</v>
      </c>
      <c r="I323" s="52">
        <v>172.42271293375396</v>
      </c>
      <c r="J323" s="52">
        <v>1.1305984192698533</v>
      </c>
      <c r="K323" s="52">
        <v>14.125442361267977</v>
      </c>
      <c r="L323" s="52">
        <v>38.607565379825658</v>
      </c>
      <c r="M323" s="52">
        <v>40.094827586206897</v>
      </c>
      <c r="N323" s="223"/>
    </row>
    <row r="324" spans="2:14" ht="15.75" thickBot="1">
      <c r="B324" s="74" t="s">
        <v>801</v>
      </c>
      <c r="C324" s="456">
        <v>90200.809165468832</v>
      </c>
      <c r="D324" s="1270">
        <v>67892.137979338106</v>
      </c>
      <c r="E324" s="1270">
        <v>67080.472532380547</v>
      </c>
      <c r="F324" s="1270">
        <v>52781.5266723116</v>
      </c>
      <c r="G324" s="1270">
        <v>46650.070815260689</v>
      </c>
      <c r="H324" s="1270">
        <v>43316.238142560302</v>
      </c>
      <c r="I324" s="1270">
        <v>40463.65660207301</v>
      </c>
      <c r="J324" s="1270">
        <v>35915.020700037639</v>
      </c>
      <c r="K324" s="1270">
        <v>35951.834199231984</v>
      </c>
      <c r="L324" s="1270">
        <v>37354.425591531755</v>
      </c>
      <c r="M324" s="1270">
        <v>36131.692528735635</v>
      </c>
      <c r="N324" s="986"/>
    </row>
    <row r="325" spans="2:14" ht="15.75" thickBot="1">
      <c r="B325" s="43" t="s">
        <v>1897</v>
      </c>
      <c r="C325" s="458">
        <v>87746.865646402279</v>
      </c>
      <c r="D325" s="52">
        <v>66053.705130450006</v>
      </c>
      <c r="E325" s="52">
        <v>64650.652076820013</v>
      </c>
      <c r="F325" s="52">
        <v>50824.037256562238</v>
      </c>
      <c r="G325" s="52">
        <v>44220.809949544135</v>
      </c>
      <c r="H325" s="52">
        <v>40864.589393802518</v>
      </c>
      <c r="I325" s="52">
        <v>36922.29743127535</v>
      </c>
      <c r="J325" s="52">
        <v>32765.528791870529</v>
      </c>
      <c r="K325" s="52">
        <v>31405.471726526619</v>
      </c>
      <c r="L325" s="52">
        <v>32435.207814445825</v>
      </c>
      <c r="M325" s="52">
        <v>31759.533045977012</v>
      </c>
      <c r="N325" s="223"/>
    </row>
    <row r="326" spans="2:14" ht="15.75" thickBot="1">
      <c r="B326" s="43" t="s">
        <v>802</v>
      </c>
      <c r="C326" s="458">
        <v>1084.8524562441869</v>
      </c>
      <c r="D326" s="52">
        <v>846.63281386797405</v>
      </c>
      <c r="E326" s="52">
        <v>1189.6855739169273</v>
      </c>
      <c r="F326" s="52">
        <v>1099.7019475021168</v>
      </c>
      <c r="G326" s="52">
        <v>1307.9791094980969</v>
      </c>
      <c r="H326" s="52">
        <v>1185.1793296594092</v>
      </c>
      <c r="I326" s="52">
        <v>2356.14961694457</v>
      </c>
      <c r="J326" s="52">
        <v>965.47610086563793</v>
      </c>
      <c r="K326" s="52">
        <v>983.37323996686996</v>
      </c>
      <c r="L326" s="52">
        <v>859.26292029887918</v>
      </c>
      <c r="M326" s="52">
        <v>727.14583333333337</v>
      </c>
      <c r="N326" s="223"/>
    </row>
    <row r="327" spans="2:14" ht="15.75" thickBot="1">
      <c r="B327" s="43" t="s">
        <v>1999</v>
      </c>
      <c r="C327" s="458">
        <v>324.31216707533605</v>
      </c>
      <c r="D327" s="52">
        <v>220.64787252670286</v>
      </c>
      <c r="E327" s="52">
        <v>221.72309066547567</v>
      </c>
      <c r="F327" s="52">
        <v>186.89161727349705</v>
      </c>
      <c r="G327" s="52">
        <v>292.92201469416659</v>
      </c>
      <c r="H327" s="52">
        <v>283.78715331104888</v>
      </c>
      <c r="I327" s="52">
        <v>170.08562415502479</v>
      </c>
      <c r="J327" s="52">
        <v>205.11855476100865</v>
      </c>
      <c r="K327" s="52">
        <v>0</v>
      </c>
      <c r="L327" s="52">
        <v>0</v>
      </c>
      <c r="M327" s="52">
        <v>0</v>
      </c>
      <c r="N327" s="223"/>
    </row>
    <row r="328" spans="2:14" ht="15.75" thickBot="1">
      <c r="B328" s="43" t="s">
        <v>803</v>
      </c>
      <c r="C328" s="458">
        <v>239.95772385220255</v>
      </c>
      <c r="D328" s="52">
        <v>212.79810891262474</v>
      </c>
      <c r="E328" s="52">
        <v>182.43769539973204</v>
      </c>
      <c r="F328" s="52">
        <v>158.88569009314142</v>
      </c>
      <c r="G328" s="52">
        <v>166.54864123218556</v>
      </c>
      <c r="H328" s="52">
        <v>180.41738187731502</v>
      </c>
      <c r="I328" s="52">
        <v>154.42000901306895</v>
      </c>
      <c r="J328" s="52">
        <v>175.08995107263831</v>
      </c>
      <c r="K328" s="52">
        <v>168.72298772682777</v>
      </c>
      <c r="L328" s="52">
        <v>152.21357409713573</v>
      </c>
      <c r="M328" s="52">
        <v>133.57399425287358</v>
      </c>
      <c r="N328" s="223"/>
    </row>
    <row r="329" spans="2:14" ht="15.75" thickBot="1">
      <c r="B329" s="43" t="s">
        <v>2053</v>
      </c>
      <c r="C329" s="458">
        <v>223.59431808573601</v>
      </c>
      <c r="D329" s="52">
        <v>113.22185256522501</v>
      </c>
      <c r="E329" s="52">
        <v>256.11255024564542</v>
      </c>
      <c r="F329" s="52">
        <v>166.46401354784081</v>
      </c>
      <c r="G329" s="52">
        <v>154.14446313180491</v>
      </c>
      <c r="H329" s="52">
        <v>148.44611075977957</v>
      </c>
      <c r="I329" s="52">
        <v>95.714285714285708</v>
      </c>
      <c r="J329" s="52">
        <v>99.704930372600685</v>
      </c>
      <c r="K329" s="52">
        <v>74.062947067238909</v>
      </c>
      <c r="L329" s="52">
        <v>115.32067247820672</v>
      </c>
      <c r="M329" s="52">
        <v>88.622844827586221</v>
      </c>
      <c r="N329" s="223"/>
    </row>
    <row r="330" spans="2:14" ht="15.75" thickBot="1">
      <c r="B330" s="43" t="s">
        <v>150</v>
      </c>
      <c r="C330" s="458">
        <v>581.22685380908092</v>
      </c>
      <c r="D330" s="52">
        <v>445.13220101558397</v>
      </c>
      <c r="E330" s="52">
        <v>579.86154533273782</v>
      </c>
      <c r="F330" s="52">
        <v>345.54614733276884</v>
      </c>
      <c r="G330" s="52">
        <v>507.66663716030803</v>
      </c>
      <c r="H330" s="52">
        <v>653.81877315023939</v>
      </c>
      <c r="I330" s="52">
        <v>764.98963497070747</v>
      </c>
      <c r="J330" s="52">
        <v>1704.1023710952204</v>
      </c>
      <c r="K330" s="52">
        <v>3320.2032979444316</v>
      </c>
      <c r="L330" s="52">
        <v>3792.4206102117064</v>
      </c>
      <c r="M330" s="52">
        <v>3422.8168103448279</v>
      </c>
      <c r="N330" s="479"/>
    </row>
    <row r="331" spans="2:14">
      <c r="B331" s="478" t="s">
        <v>1998</v>
      </c>
    </row>
  </sheetData>
  <sortState ref="H223:I232">
    <sortCondition descending="1" ref="I223"/>
  </sortState>
  <mergeCells count="10">
    <mergeCell ref="B33:C33"/>
    <mergeCell ref="B43:C43"/>
    <mergeCell ref="B44:C44"/>
    <mergeCell ref="C221:D221"/>
    <mergeCell ref="B26:C26"/>
    <mergeCell ref="B28:C28"/>
    <mergeCell ref="B29:C29"/>
    <mergeCell ref="B30:C30"/>
    <mergeCell ref="B31:C31"/>
    <mergeCell ref="B32:C32"/>
  </mergeCells>
  <hyperlinks>
    <hyperlink ref="B20" r:id="rId1" display="Source: Worldbank, 2017,  World Development Indicators "/>
    <hyperlink ref="B36" r:id="rId2" display="Source: Statistics Canada Table 32-10-00-19-01 Estimates of specialized greenhouse operations, greenhouse area and months of operation, 2019"/>
    <hyperlink ref="B37" r:id="rId3" display="Source: Statistics Canada Table 32-10-0029-01 Estimates of nursery area"/>
    <hyperlink ref="B46" r:id="rId4"/>
    <hyperlink ref="B47" r:id="rId5" display="Source: Statistics Canada Table 32-10-0029-01 Estimates of nursery area"/>
    <hyperlink ref="B38" r:id="rId6" location="tables" display="https://www150.statcan.gc.ca/t1/tbl1/en/tv.action?pid=3210045201#tables"/>
    <hyperlink ref="B66" r:id="rId7" display="Source: Statitical overview Canadian Ornamental Industry- 2016, Agriculture and Agri-Food Canada, 2018 "/>
    <hyperlink ref="B99" r:id="rId8" display="Source: Statistics Canada Table 32-10-0031-01 Nursery tree and plant production "/>
    <hyperlink ref="B86" r:id="rId9" display="Source: Statistics Canada, Table 32-10-0021-01 Production of potted plants, cut flowers, cuttings, by variety and tree seedlings"/>
    <hyperlink ref="B137" r:id="rId10" display="Source: Statistics Canada, Table 32-10-0021-01 Production of potted plants, cut flowers, cuttings, by variety and tree seedlings"/>
    <hyperlink ref="B184" r:id="rId11" display="Source: Statistics Canada Table 32-10-0032-01  Nursery stock sales and resales, 2019"/>
    <hyperlink ref="B183" r:id="rId12" display="Source: Statistics Canada, Table 32-10-0246-01  Production and sale of greenhouse flowers, and plants. "/>
    <hyperlink ref="I214" r:id="rId13" display="Source: Statistics Canada, Table 32-10-033-01 Channels of distribution of nursery product sales and resales, 2020"/>
    <hyperlink ref="B234" r:id="rId14" display="Source: Statistics Canada, Table 32-10-0029-01 Estimates of nursery area, CANSIM (database), 2018"/>
    <hyperlink ref="B331" r:id="rId15" display="Source: Trade Data Online,Government of  Canada"/>
    <hyperlink ref="B48" r:id="rId16"/>
    <hyperlink ref="B146" r:id="rId17" location="F1" tooltip="Go to footnote" display="http://www5.statcan.gc.ca/cansim/a47 - F1"/>
    <hyperlink ref="B142" r:id="rId18" location="F1" tooltip="Go to footnote" display="http://www5.statcan.gc.ca/cansim/a47 - F1"/>
  </hyperlinks>
  <pageMargins left="0.7" right="0.7" top="0.78740157499999996" bottom="0.78740157499999996" header="0.3" footer="0.3"/>
  <pageSetup paperSize="9" orientation="portrait" r:id="rId19"/>
  <drawing r:id="rId2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70</vt:i4>
      </vt:variant>
      <vt:variant>
        <vt:lpstr>Benannte Bereiche</vt:lpstr>
      </vt:variant>
      <vt:variant>
        <vt:i4>8</vt:i4>
      </vt:variant>
    </vt:vector>
  </HeadingPairs>
  <TitlesOfParts>
    <vt:vector size="78" baseType="lpstr">
      <vt:lpstr>Flowers and pot plants</vt:lpstr>
      <vt:lpstr>Bulbs_Tree_Nursery</vt:lpstr>
      <vt:lpstr>Production_Value_Area</vt:lpstr>
      <vt:lpstr>Area_and_Production_Maps</vt:lpstr>
      <vt:lpstr>Australia</vt:lpstr>
      <vt:lpstr>Austria</vt:lpstr>
      <vt:lpstr>Belgium</vt:lpstr>
      <vt:lpstr>Brazil</vt:lpstr>
      <vt:lpstr>Canada</vt:lpstr>
      <vt:lpstr>China</vt:lpstr>
      <vt:lpstr>Chinese_Taipei</vt:lpstr>
      <vt:lpstr>Colombia</vt:lpstr>
      <vt:lpstr>Costa_Rica</vt:lpstr>
      <vt:lpstr>Denmark</vt:lpstr>
      <vt:lpstr>Ecuador</vt:lpstr>
      <vt:lpstr>Ethiopia</vt:lpstr>
      <vt:lpstr>Finland</vt:lpstr>
      <vt:lpstr>France</vt:lpstr>
      <vt:lpstr>Germany</vt:lpstr>
      <vt:lpstr>Guatemala</vt:lpstr>
      <vt:lpstr>Hungary</vt:lpstr>
      <vt:lpstr>India</vt:lpstr>
      <vt:lpstr>Indonesia</vt:lpstr>
      <vt:lpstr>Iran</vt:lpstr>
      <vt:lpstr>Ireland</vt:lpstr>
      <vt:lpstr>Israel</vt:lpstr>
      <vt:lpstr>Italy</vt:lpstr>
      <vt:lpstr>Japan</vt:lpstr>
      <vt:lpstr>Kenya</vt:lpstr>
      <vt:lpstr>Korea</vt:lpstr>
      <vt:lpstr>Malaysia</vt:lpstr>
      <vt:lpstr>Mexico</vt:lpstr>
      <vt:lpstr>Netherlands</vt:lpstr>
      <vt:lpstr>Norway</vt:lpstr>
      <vt:lpstr>Poland</vt:lpstr>
      <vt:lpstr>Spain</vt:lpstr>
      <vt:lpstr>Sweden</vt:lpstr>
      <vt:lpstr>Switzerland</vt:lpstr>
      <vt:lpstr>Thailand</vt:lpstr>
      <vt:lpstr>Turkey</vt:lpstr>
      <vt:lpstr>UK</vt:lpstr>
      <vt:lpstr>USA</vt:lpstr>
      <vt:lpstr>Vietnam</vt:lpstr>
      <vt:lpstr>Roses Trade</vt:lpstr>
      <vt:lpstr>Roses Graph</vt:lpstr>
      <vt:lpstr>Roses Production </vt:lpstr>
      <vt:lpstr>Carnation Trade</vt:lpstr>
      <vt:lpstr>Carnation Graph  </vt:lpstr>
      <vt:lpstr>Carnation Production</vt:lpstr>
      <vt:lpstr>Orchids Trade</vt:lpstr>
      <vt:lpstr>Orchids Graph</vt:lpstr>
      <vt:lpstr>Orchids Production </vt:lpstr>
      <vt:lpstr>Chrysanthemum Trade</vt:lpstr>
      <vt:lpstr>Chrysan. Graph</vt:lpstr>
      <vt:lpstr>Chysanthemum Prod.</vt:lpstr>
      <vt:lpstr>Lilies Trade</vt:lpstr>
      <vt:lpstr>Lilies Graph</vt:lpstr>
      <vt:lpstr>Lilies Production</vt:lpstr>
      <vt:lpstr>Christmas Trees Trade</vt:lpstr>
      <vt:lpstr>Christmas Trees Graph</vt:lpstr>
      <vt:lpstr>Christmas trees Production </vt:lpstr>
      <vt:lpstr>Cut Foliage Trade</vt:lpstr>
      <vt:lpstr>Cut Foliage Graph</vt:lpstr>
      <vt:lpstr>Cut Foliage Production </vt:lpstr>
      <vt:lpstr>Flowering plants trade</vt:lpstr>
      <vt:lpstr>Flowering plants graph</vt:lpstr>
      <vt:lpstr>Flowering plants area</vt:lpstr>
      <vt:lpstr>Green and foliage plants trade</vt:lpstr>
      <vt:lpstr>Green and foliage plants graph</vt:lpstr>
      <vt:lpstr>Green and Foliage plants area</vt:lpstr>
      <vt:lpstr>'Flowers and pot plants'!_Hlk263419035</vt:lpstr>
      <vt:lpstr>'Flowers and pot plants'!_Hlk289686147</vt:lpstr>
      <vt:lpstr>'Flowers and pot plants'!_Hlk298836960</vt:lpstr>
      <vt:lpstr>Belgium!_Hlk77759605</vt:lpstr>
      <vt:lpstr>China!_Toc31366484</vt:lpstr>
      <vt:lpstr>Finland!OLE_LINK21</vt:lpstr>
      <vt:lpstr>Mexico!OLE_LINK31</vt:lpstr>
      <vt:lpstr>Bulbs_Tree_Nursery!OLE_LINK35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2022-11-05T14:05:13Z</dcterms:modified>
  <cp:category/>
  <cp:contentStatus/>
</cp:coreProperties>
</file>